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L:\Politik og Konkurrencer\3. Green Key\3.2.1. År\2020\Kriterier\Rev-kriterier\"/>
    </mc:Choice>
  </mc:AlternateContent>
  <xr:revisionPtr revIDLastSave="0" documentId="8_{21D3CB0C-0880-4F62-92C7-2C928F1A87D8}" xr6:coauthVersionLast="45" xr6:coauthVersionMax="45" xr10:uidLastSave="{00000000-0000-0000-0000-000000000000}"/>
  <bookViews>
    <workbookView xWindow="760" yWindow="760" windowWidth="14400" windowHeight="7350" firstSheet="1" activeTab="5" xr2:uid="{00000000-000D-0000-FFFF-FFFF00000000}"/>
  </bookViews>
  <sheets>
    <sheet name="A. Virksomhedsdata" sheetId="1" r:id="rId1"/>
    <sheet name="B. Kriterier" sheetId="11" r:id="rId2"/>
    <sheet name="C. Introduktion" sheetId="8" r:id="rId3"/>
    <sheet name="1.Miljøledelse" sheetId="3" r:id="rId4"/>
    <sheet name="4.Vandforbrug" sheetId="4" r:id="rId5"/>
    <sheet name="5. Rengøring" sheetId="9" r:id="rId6"/>
    <sheet name="6.Affaldsplan" sheetId="6" r:id="rId7"/>
    <sheet name="7.Energiforbrug" sheetId="5" r:id="rId8"/>
    <sheet name="8. Økologiprocent" sheetId="7" r:id="rId9"/>
    <sheet name="Ark1" sheetId="12" r:id="rId10"/>
  </sheets>
  <definedNames>
    <definedName name="_xlnm._FilterDatabase" localSheetId="1" hidden="1">'B. Kriterier'!$A$1:$J$176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1" i="11" l="1"/>
  <c r="G172" i="11" s="1"/>
  <c r="G161" i="11"/>
  <c r="I161" i="11" s="1"/>
  <c r="G1" i="11"/>
  <c r="I1" i="11" s="1"/>
  <c r="G146" i="11"/>
  <c r="G139" i="11"/>
  <c r="G136" i="11"/>
  <c r="G122" i="11"/>
  <c r="G82" i="11"/>
  <c r="G65" i="11"/>
  <c r="G52" i="11"/>
  <c r="G25" i="11"/>
  <c r="G15" i="11"/>
  <c r="G10" i="11"/>
  <c r="I10" i="11" l="1"/>
  <c r="I15" i="11"/>
  <c r="I25" i="11"/>
  <c r="I52" i="11"/>
  <c r="I65" i="11"/>
  <c r="I82" i="11"/>
  <c r="I122" i="11"/>
  <c r="I136" i="11"/>
  <c r="I139" i="11"/>
  <c r="I146" i="11"/>
  <c r="M47" i="5" l="1"/>
  <c r="N47" i="5" s="1"/>
  <c r="N33" i="5"/>
  <c r="M32" i="5"/>
  <c r="N32" i="5" s="1"/>
  <c r="N15" i="5"/>
  <c r="M14" i="5"/>
  <c r="N14" i="5" s="1"/>
  <c r="F25" i="6"/>
  <c r="G25" i="6"/>
  <c r="H25" i="6"/>
  <c r="I25" i="6"/>
  <c r="E25" i="6"/>
  <c r="K5" i="6"/>
  <c r="K6" i="6"/>
  <c r="K7" i="6"/>
  <c r="K8" i="6"/>
  <c r="K9" i="6"/>
  <c r="K10" i="6"/>
  <c r="K11" i="6"/>
  <c r="K12" i="6"/>
  <c r="K13" i="6"/>
  <c r="K14" i="6"/>
  <c r="K15" i="6"/>
  <c r="K16" i="6"/>
  <c r="K17" i="6"/>
  <c r="K18" i="6"/>
  <c r="K19" i="6"/>
  <c r="K22" i="6"/>
  <c r="K23" i="6"/>
  <c r="K24" i="6"/>
  <c r="K4" i="6"/>
  <c r="J5" i="6"/>
  <c r="J6" i="6"/>
  <c r="J7" i="6"/>
  <c r="J8" i="6"/>
  <c r="J9" i="6"/>
  <c r="J10" i="6"/>
  <c r="J11" i="6"/>
  <c r="J12" i="6"/>
  <c r="J13" i="6"/>
  <c r="J14" i="6"/>
  <c r="J15" i="6"/>
  <c r="J16" i="6"/>
  <c r="J17" i="6"/>
  <c r="J18" i="6"/>
  <c r="J19" i="6"/>
  <c r="J22" i="6"/>
  <c r="J23" i="6"/>
  <c r="J24" i="6"/>
  <c r="J4" i="6"/>
  <c r="H3" i="5"/>
  <c r="I3" i="5" s="1"/>
  <c r="G3" i="5"/>
  <c r="L82" i="4"/>
  <c r="M82" i="4" s="1"/>
  <c r="L81" i="4"/>
  <c r="L66" i="4"/>
  <c r="M66" i="4" s="1"/>
  <c r="L65" i="4"/>
  <c r="L67" i="4" s="1"/>
  <c r="L69" i="4" s="1"/>
  <c r="L49" i="4"/>
  <c r="M49" i="4" s="1"/>
  <c r="L48" i="4"/>
  <c r="M48" i="4" s="1"/>
  <c r="M29" i="4"/>
  <c r="L29" i="4"/>
  <c r="L28" i="4"/>
  <c r="M28" i="4" s="1"/>
  <c r="L13" i="4"/>
  <c r="M13" i="4" s="1"/>
  <c r="L12" i="4"/>
  <c r="M12" i="4" s="1"/>
  <c r="N16" i="5" l="1"/>
  <c r="N17" i="5" s="1"/>
  <c r="K25" i="6"/>
  <c r="J25" i="6"/>
  <c r="N34" i="5"/>
  <c r="N35" i="5" s="1"/>
  <c r="L83" i="4"/>
  <c r="L85" i="4" s="1"/>
  <c r="N48" i="5"/>
  <c r="N49" i="5"/>
  <c r="M34" i="5"/>
  <c r="M16" i="5"/>
  <c r="L50" i="4"/>
  <c r="L52" i="4" s="1"/>
  <c r="L53" i="4" s="1"/>
  <c r="M65" i="4"/>
  <c r="M67" i="4" s="1"/>
  <c r="M68" i="4" s="1"/>
  <c r="M81" i="4"/>
  <c r="M83" i="4" s="1"/>
  <c r="M84" i="4" s="1"/>
  <c r="M50" i="4"/>
  <c r="M30" i="4"/>
  <c r="M32" i="4" s="1"/>
  <c r="L30" i="4"/>
  <c r="L32" i="4" s="1"/>
  <c r="M14" i="4"/>
  <c r="M16" i="4" s="1"/>
  <c r="L14" i="4"/>
  <c r="L16" i="4" s="1"/>
  <c r="E4" i="7"/>
  <c r="F4" i="7"/>
  <c r="F3" i="7"/>
  <c r="F6" i="7"/>
  <c r="F7" i="7"/>
  <c r="F8" i="7"/>
  <c r="F9" i="7"/>
  <c r="F10" i="7"/>
  <c r="F11" i="7"/>
  <c r="F12" i="7"/>
  <c r="F13" i="7"/>
  <c r="F14" i="7"/>
  <c r="F15" i="7"/>
  <c r="F16" i="7"/>
  <c r="F17" i="7"/>
  <c r="F18" i="7"/>
  <c r="F19" i="7"/>
  <c r="F20" i="7"/>
  <c r="F21" i="7"/>
  <c r="F22" i="7"/>
  <c r="F23" i="7"/>
  <c r="F5" i="7"/>
  <c r="E7" i="7"/>
  <c r="E8" i="7"/>
  <c r="E9" i="7"/>
  <c r="E10" i="7"/>
  <c r="E11" i="7"/>
  <c r="E12" i="7"/>
  <c r="E13" i="7"/>
  <c r="E14" i="7"/>
  <c r="E15" i="7"/>
  <c r="E16" i="7"/>
  <c r="E17" i="7"/>
  <c r="E18" i="7"/>
  <c r="E19" i="7"/>
  <c r="E20" i="7"/>
  <c r="E21" i="7"/>
  <c r="E22" i="7"/>
  <c r="E23" i="7"/>
  <c r="E6" i="7"/>
  <c r="E5" i="7"/>
  <c r="G52" i="5"/>
  <c r="D51" i="5"/>
  <c r="F51" i="5" s="1"/>
  <c r="H51" i="5" s="1"/>
  <c r="D50" i="5"/>
  <c r="F50" i="5" s="1"/>
  <c r="H50" i="5" s="1"/>
  <c r="D49" i="5"/>
  <c r="F49" i="5" s="1"/>
  <c r="H49" i="5" s="1"/>
  <c r="D48" i="5"/>
  <c r="F48" i="5" s="1"/>
  <c r="H48" i="5" s="1"/>
  <c r="D47" i="5"/>
  <c r="F47" i="5" s="1"/>
  <c r="H47" i="5" s="1"/>
  <c r="D46" i="5"/>
  <c r="F46" i="5" s="1"/>
  <c r="H46" i="5" s="1"/>
  <c r="D45" i="5"/>
  <c r="F45" i="5" s="1"/>
  <c r="H45" i="5" s="1"/>
  <c r="D44" i="5"/>
  <c r="F44" i="5" s="1"/>
  <c r="H44" i="5" s="1"/>
  <c r="D43" i="5"/>
  <c r="F43" i="5" s="1"/>
  <c r="H43" i="5" s="1"/>
  <c r="D42" i="5"/>
  <c r="F42" i="5" s="1"/>
  <c r="H42" i="5" s="1"/>
  <c r="D41" i="5"/>
  <c r="F41" i="5" s="1"/>
  <c r="H41" i="5" s="1"/>
  <c r="D40" i="5"/>
  <c r="F40" i="5" s="1"/>
  <c r="H40" i="5" s="1"/>
  <c r="D39" i="5"/>
  <c r="F39" i="5" s="1"/>
  <c r="H39" i="5" s="1"/>
  <c r="D38" i="5"/>
  <c r="F38" i="5" s="1"/>
  <c r="H38" i="5" s="1"/>
  <c r="D37" i="5"/>
  <c r="F37" i="5" s="1"/>
  <c r="H37" i="5" s="1"/>
  <c r="D36" i="5"/>
  <c r="F36" i="5" s="1"/>
  <c r="H36" i="5" s="1"/>
  <c r="D35" i="5"/>
  <c r="F35" i="5" s="1"/>
  <c r="H35" i="5" s="1"/>
  <c r="D34" i="5"/>
  <c r="F34" i="5" s="1"/>
  <c r="H34" i="5" s="1"/>
  <c r="D33" i="5"/>
  <c r="F33" i="5" s="1"/>
  <c r="H33" i="5" s="1"/>
  <c r="H52" i="5" s="1"/>
  <c r="D32" i="5"/>
  <c r="F31" i="5"/>
  <c r="H31" i="5" s="1"/>
  <c r="F30" i="5"/>
  <c r="H30" i="5" s="1"/>
  <c r="E24" i="5"/>
  <c r="D24" i="5"/>
  <c r="E23" i="5"/>
  <c r="D23" i="5"/>
  <c r="E22" i="5"/>
  <c r="D22" i="5"/>
  <c r="E21" i="5"/>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4" i="5"/>
  <c r="D4" i="5"/>
  <c r="G62" i="4"/>
  <c r="E62" i="4"/>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D44" i="4"/>
  <c r="F44" i="4" s="1"/>
  <c r="H44" i="4" s="1"/>
  <c r="D43" i="4"/>
  <c r="F43" i="4" s="1"/>
  <c r="H43" i="4" s="1"/>
  <c r="H62" i="4" s="1"/>
  <c r="D42" i="4"/>
  <c r="F42" i="4" s="1"/>
  <c r="D41" i="4"/>
  <c r="F41" i="4" s="1"/>
  <c r="H41" i="4" s="1"/>
  <c r="F40" i="4"/>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 r="E7" i="4"/>
  <c r="D7" i="4"/>
  <c r="E6" i="4"/>
  <c r="D6" i="4"/>
  <c r="E4" i="4"/>
  <c r="D4" i="4"/>
  <c r="G3" i="4"/>
  <c r="H3" i="4" s="1"/>
  <c r="F3" i="4"/>
  <c r="H7" i="5" l="1"/>
  <c r="M69" i="4"/>
  <c r="M85" i="4"/>
  <c r="H16" i="5"/>
  <c r="I16" i="5" s="1"/>
  <c r="G16" i="5"/>
  <c r="G4" i="5"/>
  <c r="H4" i="5"/>
  <c r="I4" i="5" s="1"/>
  <c r="G11" i="5"/>
  <c r="H11" i="5"/>
  <c r="I11" i="5" s="1"/>
  <c r="H13" i="5"/>
  <c r="I13" i="5" s="1"/>
  <c r="G13" i="5"/>
  <c r="G15" i="5"/>
  <c r="H15" i="5"/>
  <c r="I15" i="5" s="1"/>
  <c r="G19" i="5"/>
  <c r="H19" i="5"/>
  <c r="I19" i="5" s="1"/>
  <c r="H21" i="5"/>
  <c r="I21" i="5" s="1"/>
  <c r="G21" i="5"/>
  <c r="G23" i="5"/>
  <c r="H23" i="5"/>
  <c r="I23" i="5" s="1"/>
  <c r="H12" i="5"/>
  <c r="I12" i="5" s="1"/>
  <c r="G12" i="5"/>
  <c r="H20" i="5"/>
  <c r="I20" i="5" s="1"/>
  <c r="G20" i="5"/>
  <c r="G22" i="5"/>
  <c r="H22" i="5"/>
  <c r="I22" i="5" s="1"/>
  <c r="H24" i="5"/>
  <c r="I24" i="5" s="1"/>
  <c r="G24" i="5"/>
  <c r="G14" i="5"/>
  <c r="H14" i="5"/>
  <c r="I14" i="5" s="1"/>
  <c r="G10" i="5"/>
  <c r="H10" i="5"/>
  <c r="I10" i="5" s="1"/>
  <c r="G18" i="5"/>
  <c r="H18" i="5"/>
  <c r="I18" i="5" s="1"/>
  <c r="H9" i="5"/>
  <c r="I9" i="5" s="1"/>
  <c r="G9" i="5"/>
  <c r="H17" i="5"/>
  <c r="I17" i="5" s="1"/>
  <c r="G17" i="5"/>
  <c r="H6" i="5"/>
  <c r="I6" i="5" s="1"/>
  <c r="G8" i="5"/>
  <c r="H8" i="5"/>
  <c r="I8" i="5" s="1"/>
  <c r="I7" i="5"/>
  <c r="G7" i="5"/>
  <c r="G6" i="5"/>
  <c r="M52" i="4"/>
  <c r="M53" i="4" s="1"/>
  <c r="M51" i="4"/>
  <c r="M31" i="4"/>
  <c r="M15" i="4"/>
  <c r="D52" i="5"/>
  <c r="F32" i="5"/>
  <c r="F52" i="5" s="1"/>
  <c r="D62" i="4"/>
  <c r="G7" i="4"/>
  <c r="H7" i="4" s="1"/>
  <c r="F15" i="4"/>
  <c r="F62" i="4"/>
  <c r="F8" i="4"/>
  <c r="G10" i="4"/>
  <c r="H10" i="4" s="1"/>
  <c r="F12" i="4"/>
  <c r="H42" i="4"/>
  <c r="G15" i="4"/>
  <c r="H15" i="4" s="1"/>
  <c r="F17" i="4"/>
  <c r="F19" i="4"/>
  <c r="F23" i="4"/>
  <c r="G16" i="4"/>
  <c r="H16" i="4" s="1"/>
  <c r="F24" i="4"/>
  <c r="F7" i="4"/>
  <c r="F11" i="4"/>
  <c r="F20" i="4"/>
  <c r="G8" i="4"/>
  <c r="H8" i="4" s="1"/>
  <c r="G23" i="4"/>
  <c r="H23" i="4" s="1"/>
  <c r="F9" i="4"/>
  <c r="G18" i="4"/>
  <c r="H18" i="4" s="1"/>
  <c r="G6" i="4"/>
  <c r="H6" i="4" s="1"/>
  <c r="G11" i="4"/>
  <c r="H11" i="4" s="1"/>
  <c r="F13" i="4"/>
  <c r="G20" i="4"/>
  <c r="H20" i="4" s="1"/>
  <c r="G22" i="4"/>
  <c r="H22" i="4" s="1"/>
  <c r="F4" i="4"/>
  <c r="G12" i="4"/>
  <c r="H12" i="4" s="1"/>
  <c r="G14" i="4"/>
  <c r="H14" i="4" s="1"/>
  <c r="F16" i="4"/>
  <c r="G19" i="4"/>
  <c r="H19" i="4" s="1"/>
  <c r="F21" i="4"/>
  <c r="G24" i="4"/>
  <c r="H24" i="4" s="1"/>
  <c r="G4" i="4"/>
  <c r="H4" i="4" s="1"/>
  <c r="F6" i="4"/>
  <c r="G9" i="4"/>
  <c r="H9" i="4" s="1"/>
  <c r="F10" i="4"/>
  <c r="G13" i="4"/>
  <c r="H13" i="4" s="1"/>
  <c r="F14" i="4"/>
  <c r="G17" i="4"/>
  <c r="H17" i="4" s="1"/>
  <c r="F18" i="4"/>
  <c r="G21" i="4"/>
  <c r="H21" i="4" s="1"/>
  <c r="F22" i="4"/>
  <c r="H32" i="5" l="1"/>
  <c r="G151" i="11"/>
  <c r="I151" i="11" l="1"/>
  <c r="G171" i="11"/>
  <c r="G173" i="11" l="1"/>
  <c r="I171" i="11"/>
</calcChain>
</file>

<file path=xl/sharedStrings.xml><?xml version="1.0" encoding="utf-8"?>
<sst xmlns="http://schemas.openxmlformats.org/spreadsheetml/2006/main" count="2315" uniqueCount="1039">
  <si>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</si>
  <si>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</si>
  <si>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</si>
  <si>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</si>
  <si>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</si>
  <si>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</si>
  <si>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</si>
  <si>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</si>
  <si>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</si>
  <si>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</si>
  <si>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</si>
  <si>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</si>
  <si>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</si>
  <si>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</si>
  <si>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</si>
  <si>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</si>
  <si>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</si>
  <si>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</si>
  <si>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</si>
  <si>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</si>
  <si>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</si>
  <si>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</si>
  <si>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</si>
  <si>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</si>
  <si>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</si>
  <si>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</si>
  <si>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</si>
  <si>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</si>
  <si>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</si>
  <si>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</si>
  <si>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</si>
  <si>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</si>
  <si>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</si>
  <si>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</si>
  <si>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</si>
  <si>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</si>
  <si>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</si>
  <si>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</si>
  <si>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</si>
  <si>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</si>
  <si>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</si>
  <si>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</si>
  <si>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</si>
  <si>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</si>
  <si>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</si>
  <si>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</si>
  <si>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</si>
  <si>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</si>
  <si>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</si>
  <si>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</si>
  <si>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</si>
  <si>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</si>
  <si>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</si>
  <si>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</si>
  <si>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</si>
  <si>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</si>
  <si>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</si>
  <si>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</si>
  <si>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Virksomhedens ledelse har udpeget en person, som er ansvarlig for miljøarbejdet.</t>
  </si>
  <si>
    <t>Obligatorisk</t>
  </si>
  <si>
    <t>Ja</t>
  </si>
  <si>
    <t>Virksomheden skal med ansøgningen til Green Key indsende planlagte miljømål og handlingsplan herfor.</t>
  </si>
  <si>
    <t>Information</t>
  </si>
  <si>
    <t>Virksomheden opretter og vedligeholder en mappe og/eller intranet med relevant miljø- og dokumentationsmateriale.</t>
  </si>
  <si>
    <t xml:space="preserve">Hvert år skal virksomheden gennemgå kriterierne for Green Key. </t>
  </si>
  <si>
    <t xml:space="preserve">Virksomheden informerer og inddrager relevante samarbejdspartnere i miljøarbejdet. </t>
  </si>
  <si>
    <t>Personaleinddragelse</t>
  </si>
  <si>
    <t>Den miljøansvarlige skal mindst fire gange årligt holde møder med ledelsen og her orienterer om udviklingen på miljøområdet.</t>
  </si>
  <si>
    <t>Virksomheden skal hvert år holde et eller flere motivationsmøder om miljø- og Green Key arbejdet for alle fastansatte – enten samlet eller fordelt på forskellige arbejdsområder.</t>
  </si>
  <si>
    <t>Den miljøansvarlige medarbejder har ansvar for, at personalet løbende involveres i og informeres om initiativer og miljøspørgsmål i relation til Green Key samt om hvordan de gør en forskel.</t>
  </si>
  <si>
    <t>Gæsteinformation</t>
  </si>
  <si>
    <t xml:space="preserve">Der skal være Green Key og miljøinformation i/ved receptionen. </t>
  </si>
  <si>
    <t xml:space="preserve">Der skal være Green Key og miljøinformation på virksomhedens hjemmeside. </t>
  </si>
  <si>
    <t>Personalet skal kunne informere gæsterne om Green Key og virksomhedens miljøindsats.</t>
  </si>
  <si>
    <t>Der skal opsættes synlig information på værelserne omkring gæsteafhængigt håndklædeskift.</t>
  </si>
  <si>
    <t>Vand</t>
  </si>
  <si>
    <t>Virksomheden bør have særskilt vandbimålere - især ved stærkt vandforbrugende installationer.</t>
  </si>
  <si>
    <t xml:space="preserve">Personalet skal løbende holde øje med dryppende vandhaner, utætte wc-cisterner og rør. </t>
  </si>
  <si>
    <t>Utætheder skal repareres med det samme.</t>
  </si>
  <si>
    <t>Alle nye toiletter skal have dobbeltskyl.</t>
  </si>
  <si>
    <t>Alle ofte brugte og centralt placerede offentlige toiletter skal have dobbeltskyl senest 1 år efter tildeling.</t>
  </si>
  <si>
    <t>Urinaler skal have automatisk tidsbegrænsning, sensor, trykknap eller være vandfrie for at undgå unødigt vandspild.</t>
  </si>
  <si>
    <t>Alle virksomhedens urinaler er vandfrie.</t>
  </si>
  <si>
    <t>Vandflowet fra brusere må ikke overstige 9 liter pr. minut.</t>
  </si>
  <si>
    <t xml:space="preserve">Vandflowet for nyindkøbte håndvaskarmaturer overstiger ikke 4 liter pr. minut. </t>
  </si>
  <si>
    <t xml:space="preserve">Vandflowet for offentlige håndvaskarmaturer overstiger ikke 4 liter pr. minut. </t>
  </si>
  <si>
    <t>Vandflowet for værelseshåndvaske overstiger ikke 6 liter pr. minut.</t>
  </si>
  <si>
    <t>Vandflowet fra håndvaskarmaturer på alle værelser overstiger ikke 4 liter pr. minut.</t>
  </si>
  <si>
    <t>Der er sensorer på de ofte brugte og centralt placerede offentlige toiletters håndvaske.</t>
  </si>
  <si>
    <t>Nyindkøbte hætte- og tunnelopvaskemaskiner må maksimalt indtage 3,5 liter vand pr. kurv.</t>
  </si>
  <si>
    <t>Ny traditionel opvaskemaskine skal have Energimærke A.</t>
  </si>
  <si>
    <t>Ved opvaskemaskiner skal der opsættes skiltning om, hvordan den pågældende maskine anvendes, så vand- og energiforbruget minimeres.</t>
  </si>
  <si>
    <t>Regnvand opsamles og anvendes som gråt vand til f.eks. wc-cisterner, vanding og lignende.</t>
  </si>
  <si>
    <t>Vask og rengøring</t>
  </si>
  <si>
    <t>Hvis der anvendes engangspakninger for sæbe/shampoo skiftes de kun ved ny gæst eller når de er næsten færdigbrugte eller genbruges andre steder.</t>
  </si>
  <si>
    <t>Virksomheden bruger dispenser for håndsæbe/shampoo.</t>
  </si>
  <si>
    <t>Virksomheden bruger nedbrydeligt emballage for engangspakninger for håndsæbe/shampoo.</t>
  </si>
  <si>
    <t>Se ovenfor</t>
  </si>
  <si>
    <t>Virksomheden undgår duftspray og parfume i plejeprodukter.</t>
  </si>
  <si>
    <t>90 % af rengøringsprodukttyperne er miljømærkede produkter.</t>
  </si>
  <si>
    <t xml:space="preserve">Rengøringsmidler, vaskemidler, sæbe etc. skal indkøbes, anvendes og doseres, så de påvirker miljøet mindst muligt. </t>
  </si>
  <si>
    <t>Virksomheden har et automatisk doseringssystem for rengøringsmidler.</t>
  </si>
  <si>
    <t>Medarbejdere der står for rengøring og vask skal informeres om korrekt brug og dosering af produkterne.</t>
  </si>
  <si>
    <t>Virksomheden bruger primært fiberklude – gerne miljømærket - til rengøring.</t>
  </si>
  <si>
    <t>Papirhåndklæder og toiletpapir skal være fremstillet af ikke-klorbleget papir eller af miljømærket papir.</t>
  </si>
  <si>
    <t>Affald</t>
  </si>
  <si>
    <t>Der skal opsættes letforståelig kildesorteringsinformation for personalet - gerne med illustrationer og på flere sprog.</t>
  </si>
  <si>
    <t xml:space="preserve">Hvordan kan gæsterne frasortere affald? </t>
  </si>
  <si>
    <t>Virksomheden bruger ikke portionspakker i forbindelse med servering med undtagelse af smørbare mejeriprodukter (smør, ost), chokoladesmør og marmelade.</t>
  </si>
  <si>
    <t xml:space="preserve">Der indkøbes miljømærkede genopladelige batterier, hvor det er muligt. </t>
  </si>
  <si>
    <t>Det indkøbes miljømærkede tonerpatroner til printere m.v., som efter brug sendes til genpåfyldning.</t>
  </si>
  <si>
    <t>Energi</t>
  </si>
  <si>
    <t>Dato for sidste energimærke</t>
  </si>
  <si>
    <t>Bogstav for sidste energimærke</t>
  </si>
  <si>
    <t>Virksomheder skal arbejde målrettet med energisynets og energimærknings forbedringsforslag. Som minimum skal forslag med en tilbagebetalingstid på under 3 år sættes i værk inden 3 år efter rapportens udarbejdelse.</t>
  </si>
  <si>
    <t>Der er installeret CTS-anlæg til styring af varme, belysning og andre særligt energiforbrugende anlæg.</t>
  </si>
  <si>
    <t>1-lags vinduer i opvarmede lokaler skal senest 1 år efter tildeling af Green Key være udstyret med flere lag glas eller lavenergiruder.</t>
  </si>
  <si>
    <t>Varmtvandsrør skal være isoleret.</t>
  </si>
  <si>
    <t>Der opvarmes ikke med direkte virkende elvarme, såsom el-paneler eller el-radiatorer.</t>
  </si>
  <si>
    <t>Virksomheden har automatisk sluk af varme og aircondition ved åbne vinduer.</t>
  </si>
  <si>
    <t>Virksomheden har egen vedvarende energi produktion (solvarmeanlæg, solcelleanlæg, biobrændselsfyr, jordvarme eller vindmølle).</t>
  </si>
  <si>
    <t xml:space="preserve">Ventilationsanlæg, kedler og evt. klimaanlæg rengøres jævnligt og efterses mindst én gang om året. </t>
  </si>
  <si>
    <t>Der skal senest 6 måneder efter tildeling af Green Key være indført styring af ventilation så den nedreguleres/slukkes i fællesarealer og køkken, når disse områder ikke benyttes.</t>
  </si>
  <si>
    <t xml:space="preserve">Obligatorisk </t>
  </si>
  <si>
    <t>Nyindkøbte klimaanlæg (aircondition) eller varmepumper skal have et lavt energiforbrug, og klimaanlæg på under 12 kW skal have energimærke A.</t>
  </si>
  <si>
    <t>Nyindkøbte køleanlæg og varmepumper må ikke indeholde CFC og HCFC.</t>
  </si>
  <si>
    <t>Der er opsat varmeveksler til opvarmning af udeluft til ventilationsanlægget.</t>
  </si>
  <si>
    <t xml:space="preserve">Køle-, fryse og varmeskabe (rum) samt ovne skal være forsynet med intakte tætningslister. </t>
  </si>
  <si>
    <t xml:space="preserve">Køle- og fryseskabe (rum) er forsynet med intakte tætningslister. </t>
  </si>
  <si>
    <t xml:space="preserve">Varmeskabe (rum) samt ovne er forsynet med intakte tætningslister. </t>
  </si>
  <si>
    <t>Nyindkøbte minibarer må ikke have et større energiforbrug end 0,75 kWh/døgn.</t>
  </si>
  <si>
    <t>Køleskabe slukkes, når ferielejligheder og feriehuse i en periode af mindst en uge ikke er udlejede.</t>
  </si>
  <si>
    <t>50 % af virksomhedens belysning er behovsstyret.</t>
  </si>
  <si>
    <t>Der skal være timer på eller behovsstyring af saunaer, dampbad, spa etc.</t>
  </si>
  <si>
    <t>Pc, printer, kopimaskiner mm. har elspareskinne og slukkes i perioder, hvor de ikke bliver brugt.</t>
  </si>
  <si>
    <t>Tv slukkes på ledige værelser, så de ikke står på standby.</t>
  </si>
  <si>
    <t>Fødevarer</t>
  </si>
  <si>
    <t>Rygning og indeklima</t>
  </si>
  <si>
    <t>Dansk rygelovgivning følges.</t>
  </si>
  <si>
    <t>Foretager virksomheden ændringer i indretningen, ombygninger eller større vedligeholdelsesarbejder, skal der under arbejdet tilstræbes størst mulig hensyntagen til miljø og indeklima.</t>
  </si>
  <si>
    <t>Udearealer</t>
  </si>
  <si>
    <t>Kunstvanding med vand fra vandværk må kun ske i tidsrummet fra kl. 18.00 til 07.00.</t>
  </si>
  <si>
    <t xml:space="preserve">Virksomheden bruger salt uden klorid, eller grus til glatførebekæmpelse.  </t>
  </si>
  <si>
    <t>Grønne aktiviteter</t>
  </si>
  <si>
    <t>Hvor det er relevant forefindes informationsmateriale om nærliggende park- og naturområder, henvisninger til en evt. naturvejleder og information om arrangementer.</t>
  </si>
  <si>
    <t>Gæsterne har mulighed for at låne eller leje cykler. Hvis virksomheden ikke har denne service, skal der henvises til eksterne udlejningsvirksomheder.</t>
  </si>
  <si>
    <t>Administration</t>
  </si>
  <si>
    <t xml:space="preserve">Mindst 75 % af virksomhedens elektroniske kontorudstyr skal være installeret med automatisk standbyfunktion. </t>
  </si>
  <si>
    <t>Nyindkøbt brevpapir og papir til kopiering mv. må ikke være klorbleget og skal være miljømærket eller af 100 % genbrugspapir.</t>
  </si>
  <si>
    <t>Det tilstræbes at anvende miljøvenlige transportmidler for personale og gæster med en dokumenterbar lavere miljøpåvirkning samt at begrænse brug af motoriserede køretøjer.</t>
  </si>
  <si>
    <t>Virksomheden har elbiler til ansatte og/eller gæster.</t>
  </si>
  <si>
    <t>Pointkriterium 3 point</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</si>
  <si>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</si>
  <si>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</si>
  <si>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</si>
  <si>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</si>
  <si>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</si>
  <si>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</si>
  <si>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</si>
  <si>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</si>
  <si>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</si>
  <si>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</si>
  <si>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</si>
  <si>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</si>
  <si>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</si>
  <si>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</si>
  <si>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</si>
  <si>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</si>
  <si>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</si>
  <si>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</si>
  <si>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</si>
  <si>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</si>
  <si>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</si>
  <si>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</si>
  <si>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</si>
  <si>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</si>
  <si>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</si>
  <si>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</si>
  <si>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</si>
  <si>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</si>
  <si>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</si>
  <si>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</si>
  <si>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</si>
  <si>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</si>
  <si>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</si>
  <si>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</si>
  <si>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</si>
  <si>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</si>
  <si>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</si>
  <si>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</si>
  <si>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</si>
  <si>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</si>
  <si>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</si>
  <si>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</si>
  <si>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</si>
  <si>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</si>
  <si>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</si>
  <si>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</si>
  <si>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</si>
  <si>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</si>
  <si>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</si>
  <si>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</si>
  <si>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</si>
  <si>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</si>
  <si>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</si>
  <si>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</si>
  <si>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</si>
  <si>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</si>
  <si>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</si>
  <si>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</si>
  <si>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</si>
  <si>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</si>
  <si>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</si>
  <si>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</si>
  <si>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</si>
  <si>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</si>
  <si>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</si>
  <si>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</si>
  <si>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</si>
  <si>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</si>
  <si>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</si>
  <si>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</si>
  <si>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</si>
  <si>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</si>
  <si>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</si>
  <si>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</si>
  <si>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</si>
  <si>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</si>
  <si>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</si>
  <si>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</si>
  <si>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</si>
  <si>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</si>
  <si>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</si>
  <si>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</si>
  <si>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</si>
  <si>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</si>
  <si>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</si>
  <si>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</si>
  <si>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</si>
  <si>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</si>
  <si>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</si>
  <si>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</si>
  <si>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</si>
  <si>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</si>
  <si>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</si>
  <si>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</si>
  <si>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</si>
  <si>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</si>
  <si>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</si>
  <si>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</si>
  <si>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</si>
  <si>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</si>
  <si>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</si>
  <si>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</si>
  <si>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</si>
  <si>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</si>
  <si>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</si>
  <si>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</si>
  <si>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</si>
  <si>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</si>
  <si>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</si>
  <si>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</si>
  <si>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</si>
  <si>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</si>
  <si>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</si>
  <si>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</si>
  <si>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</si>
  <si>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</si>
  <si>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</si>
  <si>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</si>
  <si>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</si>
  <si>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</si>
  <si>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</si>
  <si>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</si>
  <si>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</si>
  <si>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</si>
  <si>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</si>
  <si>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</si>
  <si>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</si>
  <si>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</si>
  <si>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4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</si>
  <si>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</si>
  <si>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</si>
  <si>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</si>
  <si>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</si>
  <si>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</si>
  <si>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</si>
  <si>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</si>
  <si>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</si>
  <si>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</si>
  <si>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</si>
  <si>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</si>
  <si>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</si>
  <si>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</si>
  <si>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</si>
  <si>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</si>
  <si>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</si>
  <si>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</si>
  <si>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</si>
  <si>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</si>
  <si>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</si>
  <si>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</si>
  <si>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</si>
  <si>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</si>
  <si>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</si>
  <si>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</si>
  <si>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</si>
  <si>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</si>
  <si>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</si>
  <si>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</si>
  <si>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</si>
  <si>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</si>
  <si>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</si>
  <si>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</si>
  <si>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</si>
  <si>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</si>
  <si>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</si>
  <si>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</si>
  <si>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</si>
  <si>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</si>
  <si>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</si>
  <si>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</si>
  <si>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</si>
  <si>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</si>
  <si>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</si>
  <si>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</si>
  <si>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</si>
  <si>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</si>
  <si>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</si>
  <si>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</si>
  <si>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</si>
  <si>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</si>
  <si>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</si>
  <si>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</si>
  <si>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</si>
  <si>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</si>
  <si>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</si>
  <si>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</si>
  <si>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</si>
  <si>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</si>
  <si>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</si>
  <si>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</si>
  <si>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</si>
  <si>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</si>
  <si>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</si>
  <si>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</si>
  <si>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</si>
  <si>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</si>
  <si>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</si>
  <si>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</si>
  <si>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</si>
  <si>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</si>
  <si>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</si>
  <si>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</si>
  <si>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</si>
  <si>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Opholdsrum/reception fra 60 W glødepære til 10 W energisparepære</t>
  </si>
  <si>
    <t>Antal dage (belægningsprocent på 60 %)</t>
  </si>
  <si>
    <t>Antal pærer (2 pr. værelse)</t>
  </si>
  <si>
    <t>Sengelampe fra 40 W glødepære til 10 W energisparepære på 100 værelser</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</si>
  <si>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</si>
  <si>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</si>
  <si>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</si>
  <si>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</si>
  <si>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</si>
  <si>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</si>
  <si>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</si>
  <si>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</si>
  <si>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</si>
  <si>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</si>
  <si>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</si>
  <si>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</si>
  <si>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</si>
  <si>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</si>
  <si>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</si>
  <si>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</si>
  <si>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</si>
  <si>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</si>
  <si>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</si>
  <si>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</si>
  <si>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</si>
  <si>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</si>
  <si>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</si>
  <si>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</si>
  <si>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</si>
  <si>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</si>
  <si>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</si>
  <si>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</si>
  <si>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</si>
  <si>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</si>
  <si>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</si>
  <si>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</si>
  <si>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</si>
  <si>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</si>
  <si>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 xml:space="preserve">Hvad affald kan gæsterne frasortere? </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</si>
  <si>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</si>
  <si>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</si>
  <si>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</si>
  <si>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</si>
  <si>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</si>
  <si>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</si>
  <si>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</si>
  <si>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</si>
  <si>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</si>
  <si>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</si>
  <si>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</si>
  <si>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</si>
  <si>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</si>
  <si>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</si>
  <si>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</si>
  <si>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</si>
  <si>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</si>
  <si>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</si>
  <si>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</si>
  <si>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</si>
  <si>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</si>
  <si>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</si>
  <si>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</si>
  <si>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</si>
  <si>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</si>
  <si>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</si>
  <si>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</si>
  <si>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</si>
  <si>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</si>
  <si>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</si>
  <si>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</si>
  <si>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</si>
  <si>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</si>
  <si>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Hvordan får jeg adgang til Keysite?</t>
  </si>
  <si>
    <t>Sidste års vandforbrug/m3 (tal fra 2010 eller eftersendelse fra 2011)</t>
  </si>
  <si>
    <t>Sidste års el-forbrug/kWh (tal fra 
2010 eller eftersendelse fra 2011)</t>
  </si>
  <si>
    <t>Sidste års varmeforbrug  af L olie, M3 gas kWh/MWh/M3 fjernvarme (tal fra 2010 eller eftersendelse fra 2011)</t>
  </si>
  <si>
    <t>Evt. titel supplerende kontaktperson</t>
  </si>
  <si>
    <t xml:space="preserve">Evt. mailadresse supplerende kontakt </t>
  </si>
  <si>
    <t>G0.42</t>
  </si>
  <si>
    <t>Pointkriterium 
2 point</t>
  </si>
  <si>
    <t>p</t>
  </si>
  <si>
    <t>Udpeget miljøansvarlig</t>
  </si>
  <si>
    <t>Indsendt miljøpolitik</t>
  </si>
  <si>
    <t>Indsendt miljømål og handlingsplan</t>
  </si>
  <si>
    <t>Årlig revidering af mål og handlingsplan</t>
  </si>
  <si>
    <t>Miljømappe/-intranet</t>
  </si>
  <si>
    <t>Årlig tjek af opfyldelse</t>
  </si>
  <si>
    <t>Årlige miljømøder for personale</t>
  </si>
  <si>
    <t>Fire årlige ledelsesmøder om miljø</t>
  </si>
  <si>
    <t>Involvering og informering af personale</t>
  </si>
  <si>
    <t>Tydeligt skilt, diplom eller folder</t>
  </si>
  <si>
    <t>Information ved reception</t>
  </si>
  <si>
    <t>Miljøinformation på hjemmeside</t>
  </si>
  <si>
    <t>Ikke værelsesmappe henvises til reception eller hjemmeside</t>
  </si>
  <si>
    <t>Personalet kender til Green Key</t>
  </si>
  <si>
    <t>Synlig information om, hvordan gæsterne passer på miljøet</t>
  </si>
  <si>
    <t>Information om offentlig transport</t>
  </si>
  <si>
    <t>Information om håndklædeskift</t>
  </si>
  <si>
    <t>Vand aflæses månedlig</t>
  </si>
  <si>
    <t>Særskilt bimåler</t>
  </si>
  <si>
    <t>Personale ser efter utætheder</t>
  </si>
  <si>
    <t>Installationer gennemgås jævnligt</t>
  </si>
  <si>
    <t>Utætheder repareres asap</t>
  </si>
  <si>
    <t>Nye toiletter skal have dobbeltskyl</t>
  </si>
  <si>
    <t>Antal offentlige toiletter som ikke har dobbeltskyl</t>
  </si>
  <si>
    <t>Toilet med affaldsspand</t>
  </si>
  <si>
    <t>Urinaler begrænser vand</t>
  </si>
  <si>
    <t>Vandfrie urinaler</t>
  </si>
  <si>
    <t>Bruser ikke over 9 l/min</t>
  </si>
  <si>
    <t>Værelses håndvask under 6 l/min</t>
  </si>
  <si>
    <t>Værelses håndvask under 4 l/min</t>
  </si>
  <si>
    <t>Sensor ved vask på offentlige toiletter</t>
  </si>
  <si>
    <t>Ny opvaskemaskine ikke over 3,5 l/kurv</t>
  </si>
  <si>
    <t>Ny opvaskemaskine har energimærke A</t>
  </si>
  <si>
    <t>Besparelsesskilt ved opvask</t>
  </si>
  <si>
    <t>Opsamling af regnvand</t>
  </si>
  <si>
    <t>Dispenser til håndsæbe/shampoo</t>
  </si>
  <si>
    <t xml:space="preserve">Genbrug af engangspakninger for sæbe/shampoo </t>
  </si>
  <si>
    <t>Engangspakninger for sæbe/shampoo  er nedbrydeligt</t>
  </si>
  <si>
    <t>Undgå duftspray og parfume i plejeprodukter</t>
  </si>
  <si>
    <r>
      <t xml:space="preserve">Rengørings- og vaskemidler må ikke indeholde stoffer, som findes på Green Keys Leverandør-ark for ”Vask og rengøring”. 
50 % af de mest anvendte rengøringsprodukttyper skal være miljømærkede produkter.
</t>
    </r>
    <r>
      <rPr>
        <i/>
        <sz val="8"/>
        <color theme="1"/>
        <rFont val="Verdana"/>
        <family val="2"/>
      </rPr>
      <t>Eksternt rengøringsfirma skal dokumentere, at de anvendte rengøringsmidler lever op til Green Keys krav.</t>
    </r>
  </si>
  <si>
    <t>Rengørings- og vaskemidler overholder krav. 50 % af det mest anvendte er miljømærket</t>
  </si>
  <si>
    <t>Ordentlig dosering af midler</t>
  </si>
  <si>
    <t>Automatisk doseringssystem</t>
  </si>
  <si>
    <t>Brug af fiberklude</t>
  </si>
  <si>
    <t>Desinfiktionsmidler bruges  ved nødvendighed</t>
  </si>
  <si>
    <t>Affaldsplan inden 1 år</t>
  </si>
  <si>
    <t>Kildesorteringsinformation</t>
  </si>
  <si>
    <t>Gæstesortering</t>
  </si>
  <si>
    <t>Hvad sorteres?</t>
  </si>
  <si>
    <t>Hvordan sorteres?</t>
  </si>
  <si>
    <t>Aftaler med leverandør om returemballage</t>
  </si>
  <si>
    <t>Undgå engangsservice</t>
  </si>
  <si>
    <t>Genopladelige batterier</t>
  </si>
  <si>
    <t>Genpåfyld af tonerpatron</t>
  </si>
  <si>
    <t>Månedlig energiaflæsning</t>
  </si>
  <si>
    <t>Flere bimålere</t>
  </si>
  <si>
    <t>Målrettet med forbedringsforslag</t>
  </si>
  <si>
    <t>Varmestyring</t>
  </si>
  <si>
    <t>Elektronisk varmestyring</t>
  </si>
  <si>
    <t>Manuel varmestyring</t>
  </si>
  <si>
    <t>CTS-anlæg</t>
  </si>
  <si>
    <t>Ingen 1-lags vinduer efter 1 år</t>
  </si>
  <si>
    <t>Ordentlig isolering</t>
  </si>
  <si>
    <t>Isolerede varmtvandsrør</t>
  </si>
  <si>
    <t>Ikke el-panel eller radiator</t>
  </si>
  <si>
    <t>Autosluk på vinduer</t>
  </si>
  <si>
    <t>Egen vedvarende energi</t>
  </si>
  <si>
    <t xml:space="preserve">Min årlig rengøring af ventilation, klimaanlæg og kedler </t>
  </si>
  <si>
    <t>Fedtfiltre rengøres</t>
  </si>
  <si>
    <t>Automatisk styring af ventilation inden 6 mdr.</t>
  </si>
  <si>
    <t>Nye køleanlæg og varmepumper uden CFC og HCFC</t>
  </si>
  <si>
    <t>Varmeveksler på ventilationsanlæg</t>
  </si>
  <si>
    <t>Tætningslister på køl, frys og varmeskabe</t>
  </si>
  <si>
    <t>Tætningslister på køl og frys</t>
  </si>
  <si>
    <t>Tætningslister på ovne og varmeskabe</t>
  </si>
  <si>
    <t>Køleskab slukkes i feriehuse/lejligheder</t>
  </si>
  <si>
    <t>Unødig og intelligent belysning</t>
  </si>
  <si>
    <t>50 % behovsstyret belysning</t>
  </si>
  <si>
    <t>Timer på saunaer, dampbad, spa etc.</t>
  </si>
  <si>
    <t>Nye vaskemaskiner etc. med lavt energiforbrug</t>
  </si>
  <si>
    <t>Sluk af serveringsautomater</t>
  </si>
  <si>
    <t>Elspareskinne</t>
  </si>
  <si>
    <t>Tv slukkes, så de ikke standby</t>
  </si>
  <si>
    <t>Registrering af økologi</t>
  </si>
  <si>
    <t>Min 10 % økologi alkohol og sodavand</t>
  </si>
  <si>
    <t>Ikke faldende procent</t>
  </si>
  <si>
    <t>Rygelov følges</t>
  </si>
  <si>
    <t>Ændringer skal tage hensyn til miljø og arbejdsmiljø</t>
  </si>
  <si>
    <t>Ikke anvende bekæmpelsesmidler</t>
  </si>
  <si>
    <t>Findes udearealer</t>
  </si>
  <si>
    <t>Miljøvenlig plæneklipper</t>
  </si>
  <si>
    <t>Glatførebekæmpelse uden klorid</t>
  </si>
  <si>
    <t>Information om område</t>
  </si>
  <si>
    <t>Tilbud om aktiviteter</t>
  </si>
  <si>
    <t>Lån eller leje af cykler</t>
  </si>
  <si>
    <t>Indkøbspolitik efter 6 mdr.</t>
  </si>
  <si>
    <t>Andre forretning i samme bygning orienteres</t>
  </si>
  <si>
    <t>Nyt IT-udstyr skal være miljø- og energimærket</t>
  </si>
  <si>
    <t>75 % af udstyr skal være på standby</t>
  </si>
  <si>
    <t>Brev- og kopipapir ikke klorbleget og skal miljømærket eller genbrug</t>
  </si>
  <si>
    <t>Trygsager på miljøcertificeret sted</t>
  </si>
  <si>
    <t>El-biler</t>
  </si>
  <si>
    <t>ps</t>
  </si>
  <si>
    <t>o</t>
  </si>
  <si>
    <t>1.3.2</t>
  </si>
  <si>
    <t>3.2.1</t>
  </si>
  <si>
    <t>3.2.2</t>
  </si>
  <si>
    <t>i</t>
  </si>
  <si>
    <t>4.3.1</t>
  </si>
  <si>
    <t>4.3.2</t>
  </si>
  <si>
    <t>4.10.1</t>
  </si>
  <si>
    <t>4.10.2</t>
  </si>
  <si>
    <t>4.11.1</t>
  </si>
  <si>
    <t>4.11.2</t>
  </si>
  <si>
    <t>4.21.1</t>
  </si>
  <si>
    <t>4.21.2</t>
  </si>
  <si>
    <t>4.23</t>
  </si>
  <si>
    <t>4.30</t>
  </si>
  <si>
    <t>4.31</t>
  </si>
  <si>
    <t>4.32</t>
  </si>
  <si>
    <t>4.40</t>
  </si>
  <si>
    <t>5.2.1</t>
  </si>
  <si>
    <t>5.12</t>
  </si>
  <si>
    <t>5.13</t>
  </si>
  <si>
    <t>5.14</t>
  </si>
  <si>
    <t>5.15</t>
  </si>
  <si>
    <t>5.16</t>
  </si>
  <si>
    <t>5.20</t>
  </si>
  <si>
    <t>6.1</t>
  </si>
  <si>
    <t>6.14.1</t>
  </si>
  <si>
    <t>6.14.2</t>
  </si>
  <si>
    <t>7.2</t>
  </si>
  <si>
    <t>EMO udarbejde plus rådgivning</t>
  </si>
  <si>
    <t>7.10.1</t>
  </si>
  <si>
    <t>7.10.2</t>
  </si>
  <si>
    <t>7.12</t>
  </si>
  <si>
    <t>7.13</t>
  </si>
  <si>
    <t>7.14</t>
  </si>
  <si>
    <t>7.15</t>
  </si>
  <si>
    <t>7.16</t>
  </si>
  <si>
    <t>7.17</t>
  </si>
  <si>
    <t>7.20.1</t>
  </si>
  <si>
    <t>7.24</t>
  </si>
  <si>
    <t>7.30</t>
  </si>
  <si>
    <t>7.30.1</t>
  </si>
  <si>
    <t>7.31.1</t>
  </si>
  <si>
    <t>7.32</t>
  </si>
  <si>
    <t>7.43</t>
  </si>
  <si>
    <t>7.50</t>
  </si>
  <si>
    <t>7.51</t>
  </si>
  <si>
    <t>7.52.1</t>
  </si>
  <si>
    <t>8.2</t>
  </si>
  <si>
    <t>8.3.1</t>
  </si>
  <si>
    <t>8.3.2</t>
  </si>
  <si>
    <t>Indeklima</t>
  </si>
  <si>
    <t>9.10</t>
  </si>
  <si>
    <t>10.1.1</t>
  </si>
  <si>
    <t>10.10</t>
  </si>
  <si>
    <t>10.20</t>
  </si>
  <si>
    <t>10.22</t>
  </si>
  <si>
    <t>12.21</t>
  </si>
  <si>
    <t>12.30</t>
  </si>
  <si>
    <t>12.31</t>
  </si>
  <si>
    <t>Antal point</t>
  </si>
  <si>
    <t>Pointgrænse</t>
  </si>
  <si>
    <t>Plus/minus over grænse</t>
  </si>
  <si>
    <t>Varmestyring sker manuelt med faste procedure.</t>
  </si>
  <si>
    <t>Varmestyring forefindes elektronisk.</t>
  </si>
  <si>
    <t>Fedtfiltre og andet udstyr rengøres og vedligeholdes efter de tekniske anvisninger og hygiejnelovgivningens bestemmelser.</t>
  </si>
  <si>
    <t>Alle vandinstallationer gennemgås jævnligt.</t>
  </si>
  <si>
    <t>Antal værelser med dobbeltskyl.</t>
  </si>
  <si>
    <t>Antal offentlige toiletter med dobbeltskyl.</t>
  </si>
  <si>
    <t>Det samlede energiforbrug inkl. el skal aflæses mindst én gang pr. måned.</t>
  </si>
  <si>
    <t>Opvarmede bygninger er ordentlig isoleret. Jf. kriterium 7.4 skal alle isoleringsforslag fra energimærkningen med en tilbagebetalingstid på under 3 år iværksættes. Styregruppen kan ved særlige omstændigheder dispensere for dette krav.</t>
  </si>
  <si>
    <t>Andel økologi</t>
  </si>
  <si>
    <t>Nyindkøbte plæneklippere skal enten være eldrevne, køre på blyfri benzin, være hånddrevne eller miljømærkede.</t>
  </si>
  <si>
    <t xml:space="preserve">Virksomheden skal senest 6 måneder efter tildelingen have en grøn indkøbspolitik. </t>
  </si>
  <si>
    <t>Hvis det i direkte sammenhæng med virksomheden, findes frisør, fitnesscenter, kiosk eller lignende aktiviteter, skal disse orienteres om Green Key og om hvordan de kan beskytte miljøet.</t>
  </si>
  <si>
    <t>Nyindkøbte computere, printere og kopimaskiner skal være miljømærket, energisparemærket og/eller være fremstillet på en miljøcertificeret virksomhed.</t>
  </si>
  <si>
    <t>1.1</t>
  </si>
  <si>
    <t>1.2</t>
  </si>
  <si>
    <t>1.4</t>
  </si>
  <si>
    <t>1.5</t>
  </si>
  <si>
    <t>1.6</t>
  </si>
  <si>
    <t>2.1</t>
  </si>
  <si>
    <t>2.2</t>
  </si>
  <si>
    <t>2.3</t>
  </si>
  <si>
    <t>3.1</t>
  </si>
  <si>
    <t>3.2</t>
  </si>
  <si>
    <t>3.3</t>
  </si>
  <si>
    <t>3.4</t>
  </si>
  <si>
    <t>3.10</t>
  </si>
  <si>
    <t>3.20</t>
  </si>
  <si>
    <t>4.1</t>
  </si>
  <si>
    <t>4.2</t>
  </si>
  <si>
    <t>4.3</t>
  </si>
  <si>
    <t>4.10</t>
  </si>
  <si>
    <t>4.11</t>
  </si>
  <si>
    <t>4.12</t>
  </si>
  <si>
    <t>4.13</t>
  </si>
  <si>
    <t>4.14</t>
  </si>
  <si>
    <t>4.20</t>
  </si>
  <si>
    <t>4.21</t>
  </si>
  <si>
    <t>4.22</t>
  </si>
  <si>
    <t>5.1</t>
  </si>
  <si>
    <t>5.2</t>
  </si>
  <si>
    <t>5.3</t>
  </si>
  <si>
    <t>5.10</t>
  </si>
  <si>
    <t>5.11</t>
  </si>
  <si>
    <t>6.10</t>
  </si>
  <si>
    <t>6.11</t>
  </si>
  <si>
    <t>6.12</t>
  </si>
  <si>
    <t>6.13</t>
  </si>
  <si>
    <t>6.14</t>
  </si>
  <si>
    <t>6.20</t>
  </si>
  <si>
    <t>6.21</t>
  </si>
  <si>
    <t>6.22</t>
  </si>
  <si>
    <t>6.30</t>
  </si>
  <si>
    <t>6.31</t>
  </si>
  <si>
    <t>7.1</t>
  </si>
  <si>
    <t>7.3</t>
  </si>
  <si>
    <t>7.4</t>
  </si>
  <si>
    <t>7.10</t>
  </si>
  <si>
    <t>7.11</t>
  </si>
  <si>
    <t>7.20</t>
  </si>
  <si>
    <t>7.21</t>
  </si>
  <si>
    <t>7.22</t>
  </si>
  <si>
    <t>7.23</t>
  </si>
  <si>
    <t>7.31</t>
  </si>
  <si>
    <t>7.40</t>
  </si>
  <si>
    <t>7.41</t>
  </si>
  <si>
    <t>7.42</t>
  </si>
  <si>
    <t>7.53</t>
  </si>
  <si>
    <t>7.54</t>
  </si>
  <si>
    <t>8.1</t>
  </si>
  <si>
    <t>8.3</t>
  </si>
  <si>
    <t>8.4</t>
  </si>
  <si>
    <t>8.5</t>
  </si>
  <si>
    <t>8.6</t>
  </si>
  <si>
    <t>8.10</t>
  </si>
  <si>
    <t>9.1</t>
  </si>
  <si>
    <t>10.1</t>
  </si>
  <si>
    <t>10.30</t>
  </si>
  <si>
    <t>11.1</t>
  </si>
  <si>
    <t>11.2</t>
  </si>
  <si>
    <t>11.10</t>
  </si>
  <si>
    <t>12.1</t>
  </si>
  <si>
    <t>12.2</t>
  </si>
  <si>
    <t>12.3</t>
  </si>
  <si>
    <t>12.10</t>
  </si>
  <si>
    <t>12.11</t>
  </si>
  <si>
    <t>12.20</t>
  </si>
  <si>
    <t>Miljøfarligt affald såsom batterier, lysstofrør, E-pærer, maling, kemikalier, hårde hvidvare etc. skal opbevares forsvarligt i separate beholdere og bringes til godkendte modtageanlæg.</t>
  </si>
  <si>
    <t>Virksomheden har en CSR-politik, som dækker menneskerettigheder, arbejdsforhold, miljø og anti-korruption</t>
  </si>
  <si>
    <t>6.24</t>
  </si>
  <si>
    <t>4.50</t>
  </si>
  <si>
    <t>4.51</t>
  </si>
  <si>
    <t>6.23</t>
  </si>
  <si>
    <t>11.3</t>
  </si>
  <si>
    <t>6.15</t>
  </si>
  <si>
    <t>CSR-politik</t>
  </si>
  <si>
    <t>Virksomheden arbejder aktivt for at nedbringe papirforbruget</t>
  </si>
  <si>
    <t>Postevand</t>
  </si>
  <si>
    <t>Tjek af swimmingpool</t>
  </si>
  <si>
    <t>Nærliggende Blå Flag</t>
  </si>
  <si>
    <t>Minimering af papirforbrug</t>
  </si>
  <si>
    <t>Dækket swimmingpool</t>
  </si>
  <si>
    <t>Nedbrydeligt service</t>
  </si>
  <si>
    <t>Swimmingpool overdækkes om natten og når den ikke benyttes i en længere periode</t>
  </si>
  <si>
    <t>Swimmingpool kontrolleres regelmæssigt for lækager</t>
  </si>
  <si>
    <t>Benytte energisparebelysning</t>
  </si>
  <si>
    <t>3.30</t>
  </si>
  <si>
    <t>90 % miljømærkede rengøringsprodukt</t>
  </si>
  <si>
    <t xml:space="preserve">Information om dosering til personale </t>
  </si>
  <si>
    <t>Papirhåndklæder og toiletpapir er miljømærket og ikke klorbleget</t>
  </si>
  <si>
    <t>Ordentlig sortering af almindeligt affald</t>
  </si>
  <si>
    <t>Ordentlig sortering af miljøfarligt affald</t>
  </si>
  <si>
    <t>Ikke portionspakker med få undtagelser</t>
  </si>
  <si>
    <t>7.3.1</t>
  </si>
  <si>
    <t>7.3.2</t>
  </si>
  <si>
    <t>Ikke indføre invasive arter</t>
  </si>
  <si>
    <t>Kontorer i samme bygning og som hører til, skal opfylde samme krav</t>
  </si>
  <si>
    <t>Miljøvenlig transport for personale</t>
  </si>
  <si>
    <t>Årstal</t>
  </si>
  <si>
    <t>20XX</t>
  </si>
  <si>
    <t>Virksomheden skal udarbejde en miljøpolitik, der er underskrevet af ledelse.</t>
  </si>
  <si>
    <t>1.3.</t>
  </si>
  <si>
    <r>
      <t>Miljømål og handlingsplan skal revideres årligt og</t>
    </r>
    <r>
      <rPr>
        <i/>
        <sz val="8"/>
        <rFont val="Verdana"/>
        <family val="2"/>
      </rPr>
      <t xml:space="preserve"> </t>
    </r>
    <r>
      <rPr>
        <sz val="8"/>
        <rFont val="Verdana"/>
        <family val="2"/>
      </rPr>
      <t>tjekkes ved konsulentbesøg.</t>
    </r>
  </si>
  <si>
    <t>1.7</t>
  </si>
  <si>
    <t>CO2-aftryk</t>
  </si>
  <si>
    <t xml:space="preserve">Virksomheden måler sit CO2 fodaftryk med anerkendt målingsværktøj. </t>
  </si>
  <si>
    <t>2 point</t>
  </si>
  <si>
    <t>2.4</t>
  </si>
  <si>
    <t>Rengøringsprocedure</t>
  </si>
  <si>
    <t>Rengøringspersonalet kender til virksomhedens procedure for sortering af affald og skift af håndklæder og linned.</t>
  </si>
  <si>
    <t>Virksomheden skal have synligt Green Key skilt, diplom eller folder i forbindelse med indgangen og/eller virksomhedens fællesarealer.</t>
  </si>
  <si>
    <t>Virksomheden informerer om Green Key og miljø i værelsesmappe eller på skærm. Alternativt henvises der på værelserne til information ved reception eller på hjemmesiden.</t>
  </si>
  <si>
    <t>Virksomheden skal have synlig information om Green Key, virksomhedens miljøindsats samt om, hvordan gæsterne passer på miljøet.</t>
  </si>
  <si>
    <t>Gæsterne skal kunne få information om offentlig transport.</t>
  </si>
  <si>
    <t>Kommentere miljøarbejde</t>
  </si>
  <si>
    <t>Gæsterne har mulighed for at kommentere virksomhedens bæredygtighedsarbejde fx ved spørgeskema, link til hjemmeside etc.</t>
  </si>
  <si>
    <r>
      <t xml:space="preserve">Det samlede vandforbrug </t>
    </r>
    <r>
      <rPr>
        <sz val="8"/>
        <color theme="1"/>
        <rFont val="Verdana"/>
        <family val="2"/>
      </rPr>
      <t>aflæses mindst én gang hver måned.</t>
    </r>
  </si>
  <si>
    <t xml:space="preserve">Antal offentlige toiletter, som ikke har dobbeltskyl. 
</t>
  </si>
  <si>
    <t>80 % med dobbeltskyl</t>
  </si>
  <si>
    <t>80 % af alle wc-cisterne har dobbeltskyl.</t>
  </si>
  <si>
    <t>Antal værelser med dobbeltskyl</t>
  </si>
  <si>
    <t>Antal offentlige med dobbeltskyl</t>
  </si>
  <si>
    <t>På hvert toilet skal der være en affaldsspand eller en affaldspose.</t>
  </si>
  <si>
    <t>Desinfektionsmidler må kun bruges, hvor det er nødvendigt og efter gældende hygiejnelovgivning.</t>
  </si>
  <si>
    <t>Virksomheden skal have udarbejdet en selvstændig affaldsplan senest 1 år efter tildelingen, og den skal opdateres hvert 5. år.</t>
  </si>
  <si>
    <t>Virksomheden skal følge affaldsbekendtgørelsen og kommunens erhvervsaffaldsregulativ og sortere mest muligt af affaldet til genanvendelse.
Det sorteres typisk i pant emballage, papir, pap, glas/flasker, dåser/metal, plast, porcelæn, elektronik, organisk affald, fritureolie samt restaffald.</t>
  </si>
  <si>
    <t>Haveaffald komposteres.</t>
  </si>
  <si>
    <t xml:space="preserve">Gæsterne skal have mulighed for at sortere deres affald ved at anvise, hvor gæsterne kan aflevere papir, flasker/dåser og evt. andet affald til genbrug. </t>
  </si>
  <si>
    <t>Virksomheden etablerer aftaler med leverandørerne omkring afhentning af transportemballage og så vidt muligt andre former for emballage.</t>
  </si>
  <si>
    <t>Engangsservice såsom glas, tallerkner og bestik må alene anvendes ved servering i badearealer, ved kaffe- og vandautomater, take-away og ved særlige arrangementer som i forbindelse med dinér transportable.</t>
  </si>
  <si>
    <t>Biologisk nedbrydeligt service benyttes, hvor det ikke kan bruges almindelig service.</t>
  </si>
  <si>
    <t>Der serveres primært postevand frem for kildevand.</t>
  </si>
  <si>
    <t>Der opsat energibimålere på væsentlige områder til gennemførelse af energistyring.</t>
  </si>
  <si>
    <r>
      <t xml:space="preserve">Virksomheden skal hvert 5 år iværksætte et energisyn i form af energimærkning eller tilsvarende, hvor der fremkommer forslag til energimæssige forbedringer.
</t>
    </r>
    <r>
      <rPr>
        <i/>
        <sz val="8"/>
        <rFont val="Verdana"/>
        <family val="2"/>
      </rPr>
      <t>Energi- og energimærkningsrapporter skal indsendes til sekretariatet efter udarbejdelsen.</t>
    </r>
  </si>
  <si>
    <t>Dato for sidste energimærke.</t>
  </si>
  <si>
    <t>Bogstav for sidste energimærke.</t>
  </si>
  <si>
    <t>Varmestyring forefindes, så varme og køling reguleres efter fast standardtemperatur og slukkes eller nedreguleres, når værelser, ferielejligheder eller feriehuse ikke er udlejede.</t>
  </si>
  <si>
    <t>7.18</t>
  </si>
  <si>
    <t>Grøn energi</t>
  </si>
  <si>
    <t>Virksomheden køber branchedeklarerede elprodukter med klimavalg</t>
  </si>
  <si>
    <t>7.25</t>
  </si>
  <si>
    <t>Behovsstyret emhætte</t>
  </si>
  <si>
    <t>Køkkenets emhætter er udstyret med automatisk behovsstyring fx med infrarød måler.</t>
  </si>
  <si>
    <t>Virksomheden har ikke minibarer.</t>
  </si>
  <si>
    <t>Virksomheden skal undgå unødigt forbrug af lys ved optimal brug af dagslys, sensorer, nøglekort, skumringsanlæg, automatisk lysdæmper mm.</t>
  </si>
  <si>
    <t>75 % af virksomheden belysningen skal være energieffektive ved lavenergi lysstofrør, energisparepærer eller LED. 
Se retningslinjer i KeyLight.</t>
  </si>
  <si>
    <t>Nyindkøbte vaskemaskiner, rengøringsmaskiner og tilsvarende skal være energieffektive og indkøbes efter retningslinjer fra Energistyrelsen.</t>
  </si>
  <si>
    <t>Salgs-, kaffe- eller vandautomater mm., slukkes, når de ikke bliver brugt?</t>
  </si>
  <si>
    <t>Virksomheden skal registrere sine indkøb af økologiske fødevarer i kroner eller vægt og efterfølgende opgøre det hvert kvartal.</t>
  </si>
  <si>
    <r>
      <t>Virksomhedens indkøb af økologiske fødevarer udgør minimum 10 % økologi (minus alkoholiske drikkevare og sodavand/læskedrik). Nye medlemmer får fra indmeldelsen 2 år til at opnå den gældende procentgrænse.</t>
    </r>
    <r>
      <rPr>
        <sz val="8"/>
        <color rgb="FFFF0000"/>
        <rFont val="Verdana"/>
        <family val="2"/>
      </rPr>
      <t/>
    </r>
  </si>
  <si>
    <t>Virksomheden har over 20 % økologisk fødevare (minus alkoholiske drikke og sodavand).</t>
  </si>
  <si>
    <t xml:space="preserve">Virksomheden har det økologiske spisemærke i bronze
</t>
  </si>
  <si>
    <t>Virksomheden har det økologiske spisemærke i sølv</t>
  </si>
  <si>
    <t>Virksomheden har det økologiske spisemærke i guld.</t>
  </si>
  <si>
    <t>Virksomheden har 10 % økologisk alkoholiske drikke og sodavand/læskedrik.</t>
  </si>
  <si>
    <t>Den procentvise andel af økologiske varer fastholdes omtrent på samme niveau eller stige hvert år.</t>
  </si>
  <si>
    <t>Mærkede produkter</t>
  </si>
  <si>
    <t xml:space="preserve">Virksomheden bruger dagligt FairTrade-, MSC-, ASC-, og Frilandsmærkede produkter. </t>
  </si>
  <si>
    <t>8.11</t>
  </si>
  <si>
    <t>Madspild</t>
  </si>
  <si>
    <t xml:space="preserve">Virksomheden har en procedure for at måle og nedbringe madspild. </t>
  </si>
  <si>
    <t>8.12</t>
  </si>
  <si>
    <t>Minimere kødforbrug</t>
  </si>
  <si>
    <t xml:space="preserve">Virksomheden tilbyder vegetarmad eller har Nøglehullet, som er med til at minimere kødforbruget. </t>
  </si>
  <si>
    <t>8.13</t>
  </si>
  <si>
    <t>Årstiden og lokale råvarer</t>
  </si>
  <si>
    <t>Virksomheden har en procedure for at benytte årstidens-,  lokale- og andre råvarer,  som medfører en mindre miljøbelastning.</t>
  </si>
  <si>
    <t>8.14</t>
  </si>
  <si>
    <t>Information til gæsten</t>
  </si>
  <si>
    <t>Virksomheden kommunikerer til gæsten, hvordan de tilbereder mere miljøvenligt mad.</t>
  </si>
  <si>
    <t>Der må ikke anvendes kemiske ukrudtsbekæmpelsesmidler på virksomhedens område. Ukrudtsbekæmpelsesmidler der er godkendt af Miljøstyrelsen må dog benyttes der, hvor det er et lovkrav om bekæmpelse af specielle planter (fx Bjørneklo). Hvor det er muligt benyttes naturlige og organiske midler.
Green Keys sekretariat kan dispensere, så der højst en gang årligt kan anvendes godkendte ukrudtsbekæmpelsesmidler til bekæmpelse af ukrudt på belægninger. Tilladelsen kan kun gives efter skriftlig anmodning herom til sekretariatet og kan alene omfatte såkaldte ”klar-til-brug” produkter.</t>
  </si>
  <si>
    <t>Har virksomheden udearealer, hvor der er behov for ukrudtsbekæmpelse.</t>
  </si>
  <si>
    <t>Virksomheden planter ikke og bekæmper invasive plantearter.</t>
  </si>
  <si>
    <t>Virksomheden arrangerer, finansierer eller indgår særlige aftaler om grønne aktiviteter i lokalområdet</t>
  </si>
  <si>
    <t>Virksomheden informerer gæsterne om evt. nærliggende Blå Flag strande og lystbådehavne.</t>
  </si>
  <si>
    <t>Kontorer og personaleområder, som driftsmæssigt hører til virksomheden, skal opfylde samme kriterier.</t>
  </si>
  <si>
    <t>Virksomhedens tryksager skal være miljømærket fx med Svanen eller Blomsten og fremstillet på et miljøcertificeret eller miljømærket trykkeri</t>
  </si>
  <si>
    <t>CSR</t>
  </si>
  <si>
    <t>13.1</t>
  </si>
  <si>
    <t>Lovgivning</t>
  </si>
  <si>
    <t>Virksomheden opfylder international, national og lokal lovgivning indenfor miljø, sundhed, sikkerhed og arbejdskraft.</t>
  </si>
  <si>
    <t>13.2</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</si>
  <si>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</si>
  <si>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</si>
  <si>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</si>
  <si>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</si>
  <si>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</si>
  <si>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</si>
  <si>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</si>
  <si>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</si>
  <si>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</si>
  <si>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</si>
  <si>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</si>
  <si>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</si>
  <si>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Beskytte nærområdet</t>
  </si>
  <si>
    <t>Virksomheden deltager i udarbejdelsen af  retningslinjer for beskyttelse af nærområdet i samarbejde med lokalsamfundet.</t>
  </si>
  <si>
    <t>13.8</t>
  </si>
  <si>
    <t>Truede arter</t>
  </si>
  <si>
    <t>Virksomheden sælger, udveksler eller viser ikke truede planter og dyr samt historiske og arkæologiske genstande med mindre det er i overensstemmelse med loven.</t>
  </si>
  <si>
    <t>13.9</t>
  </si>
  <si>
    <t>Donation</t>
  </si>
  <si>
    <t>Materiale, møbler og genstande, der ikke længere anvendes, indsamles og doneres til velgørende organisationer.</t>
  </si>
  <si>
    <t>Har ikke minibar</t>
  </si>
  <si>
    <t>Økologisk spisemærke - bronze</t>
  </si>
  <si>
    <t>Økologisk spisemærke -
sølv</t>
  </si>
  <si>
    <t>Økologisk spisemærke - 
guld</t>
  </si>
  <si>
    <t>Når I er klar</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</si>
  <si>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t>
  </si>
  <si>
    <t>De ark, som er farvet grønt "Virksomhedsdata" og "Kriterier" skal udfyldes. De resterende ark markeret med blåt er til eget brug for overblik og inspiration.</t>
  </si>
  <si>
    <t>Svar ja, nej og ikke relevant i kolonne "E" i skema B og uddyb i kolonne "F". I kolonne "G" kan i samtælle jeres pointkriterier.</t>
  </si>
  <si>
    <t>I skal udfylde så meget I kan.</t>
  </si>
  <si>
    <t>Hvad betyder nummereringen fx 1.2</t>
  </si>
  <si>
    <r>
      <t>Nummereringen er til brug for en database. "8.1" henviser til kriterienummeret, mens det sidste tal "8.1.</t>
    </r>
    <r>
      <rPr>
        <b/>
        <sz val="8"/>
        <color theme="1"/>
        <rFont val="Verdana"/>
        <family val="2"/>
      </rPr>
      <t>2</t>
    </r>
    <r>
      <rPr>
        <sz val="8"/>
        <color theme="1"/>
        <rFont val="Verdana"/>
        <family val="2"/>
      </rPr>
      <t>" viser hvilket antal spørgsmål, der er inden for dette kriterium.</t>
    </r>
  </si>
  <si>
    <t>Virksomheden skal sammenlagt opnå 30 % af pointene, hvilket svarer til omkring 40 point</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</si>
  <si>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</si>
  <si>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</si>
  <si>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</si>
  <si>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</si>
  <si>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I skal svarer, hvad I forventer at være klar ved tildeling. I kan fx ikke opsætte Green Key information jf. punkt 3, men så svarer i "Ja" og i kommentarfeltet skriver I fx "Opsættes ved tildeling etc."</t>
  </si>
  <si>
    <t>Frist?</t>
  </si>
  <si>
    <t xml:space="preserve">Pointkriterium 
4 point </t>
  </si>
  <si>
    <t>Det som er markeret med grønt er de nye kriterier for 2017</t>
  </si>
  <si>
    <r>
      <t>Virksomheden bruger ikke børnearbejde og har ligestilling i forbindelse med ansættelser.</t>
    </r>
    <r>
      <rPr>
        <sz val="8"/>
        <color rgb="FFFF0000"/>
        <rFont val="Verdana"/>
        <family val="2"/>
      </rPr>
      <t/>
    </r>
  </si>
  <si>
    <t>10 % økologi efter 2 år</t>
  </si>
  <si>
    <t>Inddragelse af samarbejdspartnere</t>
  </si>
  <si>
    <t>Nye klimaanlæg/varmepumper med lavt energiforbrug</t>
  </si>
  <si>
    <t>Nye minibarer max bruge  0,75 kWh/døgn</t>
  </si>
  <si>
    <t>Kunstvanding mellem 18 og 7.00</t>
  </si>
  <si>
    <t>Centrale placerede toiletter skal have dobbeltskyl inden 1 år</t>
  </si>
  <si>
    <t>Nye håndvaske under 4 l/min</t>
  </si>
  <si>
    <t>Offentlige håndvaske under 4 l/min</t>
  </si>
  <si>
    <t>Environmental Management</t>
  </si>
  <si>
    <t>Company management has appointed a person who is responsible for the environmental work.</t>
  </si>
  <si>
    <t>Imperative</t>
  </si>
  <si>
    <t>The company must have an environmental policy signed by the management and present it in the application .</t>
  </si>
  <si>
    <t>The company must formulate objectives and an action plan for constant improvement and present it in the application.</t>
  </si>
  <si>
    <t>Environmental targets and action plan must be revised annually and is beeing checked by control visits.</t>
  </si>
  <si>
    <t>The company creates and maintains a directory and/or intranet with relevant environmental documentation.</t>
  </si>
  <si>
    <t>Each year, the company must review the criteria for Green Key.</t>
  </si>
  <si>
    <t>The company informs and consults with relevant partners concerning the environmental work.</t>
  </si>
  <si>
    <t>Staff involvement</t>
  </si>
  <si>
    <t>The environmentally responsible must meet with management at leastt four times a year and inform about the development on the environment.</t>
  </si>
  <si>
    <t>The company must annually have one or more motivational meetings about environmental issues and Green Key work for all employees - either together or spread over different departments.</t>
  </si>
  <si>
    <t>The environmentally responsible employee must ensure that staff are continually involved and informed about initiatives and environmental issues relating to Green Key and how they make a difference.</t>
  </si>
  <si>
    <t>Guest Information</t>
  </si>
  <si>
    <t>The company should have visible and clear Green Key label, diploma or folders in the entrance and/or the company's common areas.</t>
  </si>
  <si>
    <t>There must be Green Key and environmental information in or at the reception.</t>
  </si>
  <si>
    <t>There must be Green Key and environmental information on the company's website.</t>
  </si>
  <si>
    <t>The guest must refer to the reception or website if the company has no guest folder in the room.</t>
  </si>
  <si>
    <t>The company must have visible information about Green Key, the company's environmental efforts, as well as on how guests can take care of the environment.</t>
  </si>
  <si>
    <t>The staff must be able to inform guests about Green Key and the company's environmental efforts.</t>
  </si>
  <si>
    <t>Guests must be able to obtain information about public transport</t>
  </si>
  <si>
    <t>There must be visible information in the rooms about the environmentally friendly changing of towels.</t>
  </si>
  <si>
    <t>Point criterion 
3 point</t>
  </si>
  <si>
    <t>Water</t>
  </si>
  <si>
    <t>The total water consumption must be registered at least once a month.</t>
  </si>
  <si>
    <t>The company should have separate water meters - especially for water-intensive installations.</t>
  </si>
  <si>
    <t>Point criterion
3 point</t>
  </si>
  <si>
    <t>The staff must regularly keep track of dripping taps, leaking toilet cisterns and pipes.</t>
  </si>
  <si>
    <t>All water installations are reviewed regularly.</t>
  </si>
  <si>
    <t>Leaks must be repaired immediately.</t>
  </si>
  <si>
    <t>All new toilets must be dual flush.</t>
  </si>
  <si>
    <t>All frequently used and centrally located public toilets must have dual flush up to 1 year after the award.</t>
  </si>
  <si>
    <r>
      <t xml:space="preserve">Number of public toilets that do not have dual flush.
</t>
    </r>
    <r>
      <rPr>
        <i/>
        <sz val="8"/>
        <color theme="1"/>
        <rFont val="Verdana"/>
        <family val="2"/>
      </rPr>
      <t>If they are centrally located toilets with no dual flush it should be established within 1 year after the award.</t>
    </r>
  </si>
  <si>
    <t>80% of all toilet cisterns have dual flush.</t>
  </si>
  <si>
    <t>Point criterion 
4 point</t>
  </si>
  <si>
    <t>Number of rooms with dual flush.</t>
  </si>
  <si>
    <t>Number of public toilets with dual flush.</t>
  </si>
  <si>
    <t>Each toilet must have a bin or a garbage bag.</t>
  </si>
  <si>
    <t>Urinals must have an automatic time limit sensor, push button or be free of water to avoid unnecessary waste of water.</t>
  </si>
  <si>
    <t>All company urinals are waterless.</t>
  </si>
  <si>
    <t>Water flow from showers must not exceed 9 liters. minute.</t>
  </si>
  <si>
    <t>Water flow for newly purchased taps must not exceed 4 liters per minute.</t>
  </si>
  <si>
    <t>Water flow for taps on public toilets must not exceed 4 liters per minute.</t>
  </si>
  <si>
    <t xml:space="preserve">Water flow for taps in rooms must not exceed 6 liters per minute.
</t>
  </si>
  <si>
    <t>Water flow from the taps in every rooms do not exceed 4 liters per minute.</t>
  </si>
  <si>
    <t>Point criterion
4 point</t>
  </si>
  <si>
    <t>There are sensors on taps at frequently used and centrally located public toilets.</t>
  </si>
  <si>
    <t>Point criterion 3 point</t>
  </si>
  <si>
    <t>Newly purchased tunnel dishwashers must not exceed consumation of 3.5 liters of water for each basket.</t>
  </si>
  <si>
    <t>New traditional dishwasher must be Energy A.</t>
  </si>
  <si>
    <t>At the dishwasher there must be posted information about how the machine is used with less water and energy consumption.</t>
  </si>
  <si>
    <t>Rainwater is collected and used as the gray water stream, for example toilets, irrigation ex.</t>
  </si>
  <si>
    <t>The swimming pools are covered to limit evaporation(G)</t>
  </si>
  <si>
    <t>Regular controls shows that there is no leak in the swimming pool (G)</t>
  </si>
  <si>
    <t>Point criterion 
2 point</t>
  </si>
  <si>
    <t>Washing and cleaning</t>
  </si>
  <si>
    <t>The company must only change disposable containers for soap/shampoo  for new guests, when it is empty or beeing reused elsewhere.</t>
  </si>
  <si>
    <t>The company uses dispenser for hand soap / shampoo.</t>
  </si>
  <si>
    <t>The company uses biodegradable packaging for disposable containers for hand soap / shampoo.</t>
  </si>
  <si>
    <t>The company avoids fragrance spray and perfume in care products.</t>
  </si>
  <si>
    <t>Point criterion
2 point</t>
  </si>
  <si>
    <r>
      <t xml:space="preserve">Cleaning and washing must not contain substances listed in the Green Keys Supplier-sheet.
50% of the most commonly used cleaning product types must be eco-labeled products.
</t>
    </r>
    <r>
      <rPr>
        <i/>
        <sz val="8"/>
        <color theme="1"/>
        <rFont val="Verdana"/>
        <family val="2"/>
      </rPr>
      <t>External cleaning company must certify that they use cleaning products that meets the Green Key requirements.</t>
    </r>
  </si>
  <si>
    <t>90% of the cleaning product types are eco-labeled products.</t>
  </si>
  <si>
    <t>Cleaning products, detergents, soap, etc. is to be purchased, used and dosed, so the impact on the environment.</t>
  </si>
  <si>
    <t xml:space="preserve">The company has an automatic dosing system for cleaning product.
</t>
  </si>
  <si>
    <t>Employees in charge of cleaning and washing must be informed about the proper use and dosage of the products.</t>
  </si>
  <si>
    <t xml:space="preserve"> The company primarily uses fiber cloths - like eco-label - for cleaning.</t>
  </si>
  <si>
    <t>Disinfectants must be used only where necessary and with reference to current hygiene legislation.</t>
  </si>
  <si>
    <t>Paper towels and toilet paper must be made from non-chlorine bleached paper or label paper.</t>
  </si>
  <si>
    <t>Waste</t>
  </si>
  <si>
    <t>The company must have an independent waste management plan within 1 year after the award and must be updated every 5 years.</t>
  </si>
  <si>
    <r>
      <t xml:space="preserve">The company must separate their waste into the fractions that are beeing collected in the municipality.
</t>
    </r>
    <r>
      <rPr>
        <i/>
        <sz val="8"/>
        <color theme="1"/>
        <rFont val="Verdana"/>
        <family val="2"/>
      </rPr>
      <t>In addition to hazardous waste, the waste must minimum be divided into 4 fractions</t>
    </r>
  </si>
  <si>
    <t>Hazardous waste such as batteries, fluorescent lamps, E-bulbs, paint, chemicals, electronic goods etc. must be securely stored in separate containers and brought to an approved reception facility.</t>
  </si>
  <si>
    <t>Garden waste is composted.</t>
  </si>
  <si>
    <t>Point criterion 1 point</t>
  </si>
  <si>
    <t>There must be easily understandable sorting information for staff - preferably with illustrations and in several languages​​.</t>
  </si>
  <si>
    <t>Guests must be able to sort their waste by informing, where guests can drop off paper, batteries and possibly other waste for recycling.</t>
  </si>
  <si>
    <t>What waste can the guests sort?</t>
  </si>
  <si>
    <t>How can the guests sort the waste?</t>
  </si>
  <si>
    <t>The management encourages the use of less paper in conference rooms (G)</t>
  </si>
  <si>
    <t>Where appropriate, the company must establish agreements with suppliers about collection of transport packaging and where possible, other forms of packaging.</t>
  </si>
  <si>
    <t>Disposable tableware such as glass, dishware, and utensils should be used only when serving in bathing areas, by coffee and water dispensers and at special events in connection with the catering.</t>
  </si>
  <si>
    <t>The company does not use portion packs for serving with the exception of dairy products (butter, cheese), chocolate, butter and jam.</t>
  </si>
  <si>
    <t>The establishment uses biodegradable disposals cups, plates and cutlery (G)</t>
  </si>
  <si>
    <t>Purified tap water is offered to the guests (G).</t>
  </si>
  <si>
    <t>Ecolabelled or rechargeable batteries are purchased, where it is possible.</t>
  </si>
  <si>
    <t>The company is purchasing eco-labeled toner cartridges for printers and they are being refilled.</t>
  </si>
  <si>
    <t xml:space="preserve">Energy </t>
  </si>
  <si>
    <t>Energy use must be registered at least once a month.</t>
  </si>
  <si>
    <t>For the implementation of energy management energy meters are set up in key areas.</t>
  </si>
  <si>
    <r>
      <t>The company must every 5 years launch an energy report, which generate proposals for energy improvements.</t>
    </r>
    <r>
      <rPr>
        <i/>
        <sz val="8"/>
        <color theme="1"/>
        <rFont val="Verdana"/>
        <family val="2"/>
      </rPr>
      <t xml:space="preserve">
Energy reports must be submitted to the secretariat 3 months after preparation.</t>
    </r>
  </si>
  <si>
    <t>Date of last energy label/report</t>
  </si>
  <si>
    <t>Letter last energy label/report</t>
  </si>
  <si>
    <t>Companies must work diligently with the suggestions for improvement in the energy report. As minimum the proposals with a payback period of less than 3 years must be implemented within 3 years after the preparation of the report.</t>
  </si>
  <si>
    <t>Heat control is available, so the heat is turned off or lowered to 18 degrees when rooms, apartments or homes are rented.</t>
  </si>
  <si>
    <t>Heat control is available electronically.</t>
  </si>
  <si>
    <t>Heat control is done manually with the standard procedure.</t>
  </si>
  <si>
    <t>Building management system is installed to control heating, lighting and other special energy-consuming systems.</t>
  </si>
  <si>
    <t>Point criterion 5 point</t>
  </si>
  <si>
    <t>1-glazed windows in heated rooms must be no later than 1 year after the award of Green Key be equipped with multiple layers of glass or double glazing units.</t>
  </si>
  <si>
    <t>Heated buildings are properly insulated. See criterion 7.4, all insulation proposals from energy label with a payback period of less than 3 years implemented. The Steering Committee may in special circumstances grant exemptions from this requirement.</t>
  </si>
  <si>
    <t>Hot water pipes must be insulated.</t>
  </si>
  <si>
    <t>No heating from direct-acting electric heating, such as electrical panels or electric radiators.</t>
  </si>
  <si>
    <t>The company has automatically turned off the heating and air conditioning when opening windows.</t>
  </si>
  <si>
    <t>The company has its own renewable energy production (solar thermal, solar, biofuel, geothermal or wind).</t>
  </si>
  <si>
    <t>Point criterion
5 point</t>
  </si>
  <si>
    <t>Ventilation systems, boilers and possible. air conditioners regularly cleaned and inspected at least once a year.</t>
  </si>
  <si>
    <t>Fad filters and other equipment are cleaned and maintained in accordance with the technical instructions and hygiene provisions of the law.</t>
  </si>
  <si>
    <t>The ventilation system must be regulated within 6 months after the award. This means that the ventilation shuts down in public areas and kitchen when these areas are not used.</t>
  </si>
  <si>
    <t xml:space="preserve">Imperative </t>
  </si>
  <si>
    <t>Newly purchased air conditioning or heat pumps must have a low energy consumption. The air conditioning systems that use less than 12 kW must have energy label A.</t>
  </si>
  <si>
    <t>Newly purchased refrigerators and heat pumps must not contain CFCs and HCFCs.</t>
  </si>
  <si>
    <t>There is heat exchanger for heating outdoor air ventilation system.</t>
  </si>
  <si>
    <t>Refrigerators, freezers and ovens must be fitted with intact seals.</t>
  </si>
  <si>
    <t>Refrigerators and freezers are equipped with intact seals.</t>
  </si>
  <si>
    <t>Heating Cabinets as well as ovens are equipped with intact seals.</t>
  </si>
  <si>
    <t>Newly purchased mini bars must not have a higher energy consumption than 0.75 kWh / day.</t>
  </si>
  <si>
    <t>Refrigerators are switched off when apartments and holday homes are not let.</t>
  </si>
  <si>
    <r>
      <t xml:space="preserve">The company should avoid unnecessary consumption of light through optimal use of daylight, sensors, key cards, timers etc. </t>
    </r>
    <r>
      <rPr>
        <i/>
        <sz val="8"/>
        <color theme="1"/>
        <rFont val="Verdana"/>
        <family val="2"/>
      </rPr>
      <t>See guidelines in Keylight.</t>
    </r>
  </si>
  <si>
    <t>50% of the company's lighting has sensors, key cards, timers etc.</t>
  </si>
  <si>
    <t xml:space="preserve">Where possible, use low-energy fluorescent lamps, compact fluorescent lamps or LED. Newly acquired energy-saving light bulbs must have energy label A. See guidelines in Keylight. </t>
  </si>
  <si>
    <t>There must be timer or shurt down procedures on saunas, steam room, spa, etc.</t>
  </si>
  <si>
    <t>Newly purchased washing machines, cleaning machines and similar must have low energy consumption and purchased in accordance with guidelines from the Center for Energy.</t>
  </si>
  <si>
    <t>The sales-, coffee- or water dispensers is off when not being used</t>
  </si>
  <si>
    <t>Point criterion 2 point</t>
  </si>
  <si>
    <t>PC, printer and copy machine have autopoweroff and are switched off during periods when they are not used.</t>
  </si>
  <si>
    <t>TVs shut down and are not on standby, when the room is not in use.</t>
  </si>
  <si>
    <t>Food and Beverage</t>
  </si>
  <si>
    <t>The company must register its purchase of organic food in DKK and must subsequently be calculated quarterly.</t>
  </si>
  <si>
    <t>Point criterion 
5 point</t>
  </si>
  <si>
    <t>The company has 10% organic alcoholic beverages and soft drinks.</t>
  </si>
  <si>
    <t>The percentage of organic products must be maintained at the same level or be increasing every year.</t>
  </si>
  <si>
    <r>
      <t xml:space="preserve">The company uses daily FairTrade, local and seasonal food. 
</t>
    </r>
    <r>
      <rPr>
        <i/>
        <sz val="8"/>
        <color theme="1"/>
        <rFont val="Verdana"/>
        <family val="2"/>
      </rPr>
      <t>Read more in KeyFood.</t>
    </r>
  </si>
  <si>
    <t>Indoor environment</t>
  </si>
  <si>
    <t>Danish smoking legislation are followed.</t>
  </si>
  <si>
    <t>If the company changes in design, building or major maintenance work must be done with consideration to the environment and climate.</t>
  </si>
  <si>
    <t>Outdoor areas</t>
  </si>
  <si>
    <r>
      <t xml:space="preserve">Do not use chemical herbicides on the site. Herbicides approved by the Environmental Protection Agency may be used where it is a legal requirement against specific plants (eg Hogweed).
</t>
    </r>
    <r>
      <rPr>
        <i/>
        <sz val="8"/>
        <color theme="1"/>
        <rFont val="Verdana"/>
        <family val="2"/>
      </rPr>
      <t>Green Keys Secretariat may give dispensations so that no more than once a year the company must use approved herbicides to control weeds in coatings. Authorization may be granted upon written request to the Secretariat and can only include so-called "ready-to-use" products.</t>
    </r>
  </si>
  <si>
    <t>The company has outdoor areas where there is a need for weed control</t>
  </si>
  <si>
    <t>New mowers must either be electric, running on unleaded petrol, be hand operated or eco-labeled.</t>
  </si>
  <si>
    <t>Irrigation with water from the tap may only occur in the period from time. 6 p.m. to 7:00 a.m.</t>
  </si>
  <si>
    <t>The company does not plant and combat invasive plant species such as hogweed, Wrinkled Rose, etc.</t>
  </si>
  <si>
    <t>The company uses salt without chloride, or gravel to slippery roads and paths.</t>
  </si>
  <si>
    <t>Green activities</t>
  </si>
  <si>
    <t>Information about nearby parks and natural areas, references to ranger and events must be available where it is relevant.</t>
  </si>
  <si>
    <t>The establishment financially sponsors green activities in the local area (G)</t>
  </si>
  <si>
    <t>The establishment provides information to their guests regarding close by Blue Flag awarded marinas and beaches (G)</t>
  </si>
  <si>
    <t>Point criterion 
1 point</t>
  </si>
  <si>
    <t>Guests have the option to borrow or rent bikes. If the company does not have this service, they must refer to external rental companies.</t>
  </si>
  <si>
    <t>The company must within 6 months after the award have a green procurement policy.</t>
  </si>
  <si>
    <t>Offices, located in the same building and operationally belonging to the firm are also included in this set of criteria, and must therefore comply with the relevant requirements.</t>
  </si>
  <si>
    <t>Hairdresser, fitness center, kiosk or similar activities in direct relationship with the company must be informed about Green Key and how they can protect the environmental.</t>
  </si>
  <si>
    <t>The establishment has a CSR policy, covering the areas of Human Rights, Labour Equity Environmental Education and Anti corruption(G)</t>
  </si>
  <si>
    <t>Newly purchased computers, printers and copy machines must be eco-label, energy label and / or be produced in an environmentally certified registered company.</t>
  </si>
  <si>
    <t>At least 75% of the company's electronic office equipment must be installed with automatic standby function.</t>
  </si>
  <si>
    <t>Stationery and paper for copying etc. must be without chlorine bleached and must be eco-label or from 100% recycled paper.</t>
  </si>
  <si>
    <t>The aim is to use environmentally friendly means of transport for staff and guests with a provable lower environmental impact and to limit the use of motorized vehicles.</t>
  </si>
  <si>
    <t>The company has electric vehicles to employees and / or guests.</t>
  </si>
  <si>
    <t>The company buys branch-elected electricity products with climate selection.</t>
  </si>
  <si>
    <t>The kitchen hoods are equipped with automatic need management, eg with infrared meter.</t>
  </si>
  <si>
    <t xml:space="preserve">The company does not have minibars.
</t>
  </si>
  <si>
    <t>90% of the company's lighting is energy saving lighting.</t>
  </si>
  <si>
    <r>
      <rPr>
        <sz val="8"/>
        <color rgb="FF00B050"/>
        <rFont val="Verdana"/>
        <family val="2"/>
      </rPr>
      <t>90</t>
    </r>
    <r>
      <rPr>
        <sz val="8"/>
        <rFont val="Verdana"/>
        <family val="2"/>
      </rPr>
      <t xml:space="preserve"> % af virksomhedens belysning er energieffektiv.</t>
    </r>
  </si>
  <si>
    <r>
      <rPr>
        <sz val="8"/>
        <color rgb="FF00B050"/>
        <rFont val="Verdana"/>
        <family val="2"/>
      </rPr>
      <t>90</t>
    </r>
    <r>
      <rPr>
        <sz val="8"/>
        <rFont val="Verdana"/>
        <family val="2"/>
      </rPr>
      <t xml:space="preserve"> % er lavenergibelysning</t>
    </r>
  </si>
  <si>
    <t>The company's purchase of organic food are a minimum of 7.5% of the total purchases of food (excluding alcoholic beverages and soft drinks). Upon joining new members get 2 years to achieve the applicable percentage limit.</t>
  </si>
  <si>
    <t>The company has more than 20% organic food (excluding alcoholic beverages and soft drinks).</t>
  </si>
  <si>
    <t xml:space="preserve">Point criterion 
3 point </t>
  </si>
  <si>
    <t xml:space="preserve">Point criterion 
4 point </t>
  </si>
  <si>
    <t>The company has the bronze for organic food.</t>
  </si>
  <si>
    <t>The company has the silver for organic food.</t>
  </si>
  <si>
    <t>The company has the gold label for organic food.</t>
  </si>
  <si>
    <t>The company has a procedure for measuring and reducing food waste.</t>
  </si>
  <si>
    <t>The company offers vegetarian food or has the Keyhole, which helps to minimize meat consumption.</t>
  </si>
  <si>
    <t>The company has a procedure for using seasonal, local and other commodities, which results in less environmental impact.</t>
  </si>
  <si>
    <t>The company communicates to the guest how to prepare more environmentally friendly food.</t>
  </si>
  <si>
    <t>The company complies with international, national and local legislation in the fields of environment, health, safety and labor.</t>
  </si>
  <si>
    <t>The company informs about access for people with special needs, eg with the Good Access marking scheme.</t>
  </si>
  <si>
    <t>The company does not use child labor and has equal employment status.</t>
  </si>
  <si>
    <t>The company actively supports sustainable initiatives in the immediate area.</t>
  </si>
  <si>
    <t>The company supports small local entrepreneurs who develop and sell sustainable products based on the nature, history and culture of the area.</t>
  </si>
  <si>
    <t>The company participates in the development of guidelines for the protection of the local area in cooperation with the local community.</t>
  </si>
  <si>
    <t>The company sells, exchanges or displays no endangered plants and animals as well as historical and archeological items unless it is in accordance with the law.</t>
  </si>
  <si>
    <t>Materials, furniture and objects that are no longer used are collected and donated to charities.</t>
  </si>
  <si>
    <t>The company's printed materials must be eco-labeled, for example, with the Swan or Flower, and manufactured in an environmentally certified or ecolabeled printing plant</t>
  </si>
  <si>
    <t>The company measures its CO2 footprint with recognized measurement tool.</t>
  </si>
  <si>
    <t>Cleaning staff are familiar with the company's procedure for sorting waste and changing towels and linen.</t>
  </si>
  <si>
    <t>The establishment provides its guests with the opportunity to evaluate its environmental undertakings (questionnaire, link to homepage...)(G)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</si>
</sst>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31">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b/>
      <sz val="7"/>
      <color theme="1"/>
      <name val="Verdana"/>
      <family val="2"/>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8"/>
      <color indexed="8"/>
      <name val="Verdana"/>
      <family val="2"/>
    </font>
    <font>
      <sz val="11"/>
      <color rgb="FF006100"/>
      <name val="Calibri"/>
      <family val="2"/>
      <scheme val="minor"/>
    </font>
    <font>
      <sz val="11"/>
      <color rgb="FF9C6500"/>
      <name val="Calibri"/>
      <family val="2"/>
      <scheme val="minor"/>
    </font>
    <font>
      <i/>
      <sz val="8"/>
      <name val="Verdana"/>
      <family val="2"/>
    </font>
    <font>
      <b/>
      <sz val="8"/>
      <name val="Verdana"/>
      <family val="2"/>
    </font>
    <font>
      <sz val="8"/>
      <color rgb="FFFF0000"/>
      <name val="Verdana"/>
      <family val="2"/>
    </font>
    <font>
      <sz val="8"/>
      <color rgb="FF00B050"/>
      <name val="Verdana"/>
      <family val="2"/>
    </font>
    <font>
      <sz val="8"/>
      <color rgb="FF333333"/>
      <name val="Inherit"/>
    </font>
    <font>
      <u/>
      <sz val="11"/>
      <color theme="10"/>
      <name val="Calibri"/>
      <family val="2"/>
    </font>
    <font>
      <b/>
      <sz val="8"/>
      <color rgb="FF333333"/>
      <name val="Verdana"/>
      <family val="2"/>
    </font>
    <font>
      <sz val="8"/>
      <color rgb="FF333333"/>
      <name val="Verdana"/>
      <family val="2"/>
    </font>
    <font>
      <sz val="8"/>
      <color theme="1"/>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0" fillId="16" borderId="0" applyNumberFormat="0" applyBorder="0" applyAlignment="0" applyProtection="0"/>
    <xf numFmtId="0" fontId="21" fillId="17" borderId="0" applyNumberFormat="0" applyBorder="0" applyAlignment="0" applyProtection="0"/>
    <xf numFmtId="0" fontId="27" fillId="0" borderId="0" applyNumberFormat="0" applyFill="0" applyBorder="0" applyAlignment="0" applyProtection="0">
      <alignment vertical="top"/>
      <protection locked="0"/>
    </xf>
  </cellStyleXfs>
  <cellXfs count="227">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xf>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1" fillId="2" borderId="3" xfId="0" applyFont="1" applyFill="1" applyBorder="1" applyAlignment="1">
      <alignment vertical="top" wrapText="1"/>
    </xf>
    <xf numFmtId="0" fontId="1" fillId="2"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11" borderId="0" xfId="0" applyFont="1" applyFill="1"/>
    <xf numFmtId="1" fontId="2" fillId="11" borderId="0" xfId="0" applyNumberFormat="1" applyFont="1" applyFill="1"/>
    <xf numFmtId="0" fontId="0" fillId="5" borderId="0" xfId="0" applyFill="1"/>
    <xf numFmtId="1" fontId="7" fillId="5" borderId="0" xfId="0" applyNumberFormat="1" applyFont="1" applyFill="1"/>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1" fillId="0" borderId="0" xfId="0" applyFont="1"/>
    <xf numFmtId="0" fontId="8" fillId="6" borderId="14" xfId="0" applyFont="1" applyFill="1" applyBorder="1" applyAlignment="1">
      <alignment vertical="top" wrapText="1"/>
    </xf>
    <xf numFmtId="14" fontId="8" fillId="6" borderId="14" xfId="0" applyNumberFormat="1" applyFont="1" applyFill="1" applyBorder="1" applyAlignment="1">
      <alignment vertical="top" wrapText="1"/>
    </xf>
    <xf numFmtId="1" fontId="8" fillId="6" borderId="14" xfId="0" applyNumberFormat="1" applyFont="1" applyFill="1" applyBorder="1" applyAlignment="1">
      <alignment vertical="top" wrapText="1"/>
    </xf>
    <xf numFmtId="164" fontId="8" fillId="6" borderId="14" xfId="0" applyNumberFormat="1" applyFont="1" applyFill="1" applyBorder="1" applyAlignment="1">
      <alignment vertical="top" wrapText="1"/>
    </xf>
    <xf numFmtId="0" fontId="9" fillId="7" borderId="14" xfId="0" applyFont="1" applyFill="1" applyBorder="1" applyAlignment="1">
      <alignment vertical="top" wrapText="1"/>
    </xf>
    <xf numFmtId="14" fontId="9" fillId="5" borderId="14" xfId="0" applyNumberFormat="1" applyFont="1" applyFill="1" applyBorder="1" applyAlignment="1">
      <alignment vertical="top" wrapText="1"/>
    </xf>
    <xf numFmtId="0" fontId="9" fillId="5"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6" borderId="9" xfId="0" applyFont="1" applyFill="1" applyBorder="1" applyAlignment="1">
      <alignment vertical="top" wrapText="1"/>
    </xf>
    <xf numFmtId="0" fontId="8" fillId="6" borderId="10" xfId="0" applyNumberFormat="1" applyFont="1" applyFill="1" applyBorder="1" applyAlignment="1">
      <alignment vertical="top" wrapText="1"/>
    </xf>
    <xf numFmtId="1" fontId="8" fillId="6" borderId="10" xfId="0" applyNumberFormat="1" applyFont="1" applyFill="1" applyBorder="1" applyAlignment="1">
      <alignment vertical="top" wrapText="1"/>
    </xf>
    <xf numFmtId="2" fontId="8" fillId="6" borderId="10" xfId="0" applyNumberFormat="1" applyFont="1" applyFill="1" applyBorder="1" applyAlignment="1">
      <alignment vertical="top" wrapText="1"/>
    </xf>
    <xf numFmtId="164" fontId="8" fillId="6" borderId="10" xfId="0" applyNumberFormat="1" applyFont="1" applyFill="1" applyBorder="1" applyAlignment="1">
      <alignment vertical="top" wrapText="1"/>
    </xf>
    <xf numFmtId="3" fontId="8" fillId="6" borderId="10" xfId="0" applyNumberFormat="1" applyFont="1" applyFill="1" applyBorder="1" applyAlignment="1">
      <alignment vertical="top" wrapText="1"/>
    </xf>
    <xf numFmtId="0" fontId="8" fillId="6" borderId="11" xfId="0" applyFont="1" applyFill="1" applyBorder="1" applyAlignment="1">
      <alignment vertical="top" wrapText="1"/>
    </xf>
    <xf numFmtId="0" fontId="8" fillId="6" borderId="12" xfId="0" applyNumberFormat="1" applyFont="1" applyFill="1" applyBorder="1" applyAlignment="1">
      <alignment vertical="top" wrapText="1"/>
    </xf>
    <xf numFmtId="1" fontId="8" fillId="6" borderId="12" xfId="0" applyNumberFormat="1" applyFont="1" applyFill="1" applyBorder="1" applyAlignment="1">
      <alignment vertical="top" wrapText="1"/>
    </xf>
    <xf numFmtId="2" fontId="8" fillId="6" borderId="12" xfId="0" applyNumberFormat="1" applyFont="1" applyFill="1" applyBorder="1" applyAlignment="1">
      <alignment vertical="top" wrapText="1"/>
    </xf>
    <xf numFmtId="3" fontId="8" fillId="6" borderId="12" xfId="0" applyNumberFormat="1" applyFont="1" applyFill="1" applyBorder="1" applyAlignment="1">
      <alignment vertical="top" wrapText="1"/>
    </xf>
    <xf numFmtId="164" fontId="10" fillId="6" borderId="12" xfId="0" applyNumberFormat="1" applyFont="1" applyFill="1" applyBorder="1" applyAlignment="1">
      <alignment vertical="top" wrapText="1"/>
    </xf>
    <xf numFmtId="0" fontId="9" fillId="7" borderId="13" xfId="0" applyFont="1" applyFill="1" applyBorder="1" applyAlignment="1">
      <alignment vertical="top" wrapText="1"/>
    </xf>
    <xf numFmtId="0" fontId="9" fillId="5" borderId="13" xfId="0" applyNumberFormat="1" applyFont="1" applyFill="1" applyBorder="1" applyAlignment="1">
      <alignment vertical="top" wrapText="1"/>
    </xf>
    <xf numFmtId="0" fontId="9" fillId="5" borderId="13" xfId="0" applyFont="1" applyFill="1" applyBorder="1" applyAlignment="1">
      <alignment vertical="top" wrapText="1"/>
    </xf>
    <xf numFmtId="1" fontId="9" fillId="0" borderId="13" xfId="0" applyNumberFormat="1" applyFont="1" applyBorder="1" applyAlignment="1">
      <alignment vertical="top" wrapText="1"/>
    </xf>
    <xf numFmtId="2" fontId="9" fillId="5"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5" borderId="13" xfId="0" applyNumberFormat="1" applyFont="1" applyFill="1" applyBorder="1" applyAlignment="1">
      <alignment vertical="top" wrapText="1"/>
    </xf>
    <xf numFmtId="0" fontId="9" fillId="0" borderId="13" xfId="0" applyNumberFormat="1" applyFont="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11" fillId="2" borderId="14" xfId="0" applyFont="1" applyFill="1" applyBorder="1" applyAlignment="1">
      <alignment vertical="top" wrapText="1"/>
    </xf>
    <xf numFmtId="0" fontId="1" fillId="2" borderId="14" xfId="0" applyFont="1" applyFill="1" applyBorder="1"/>
    <xf numFmtId="0" fontId="2" fillId="5" borderId="14" xfId="0" applyFont="1" applyFill="1" applyBorder="1"/>
    <xf numFmtId="0" fontId="2" fillId="0" borderId="14" xfId="0" applyFont="1" applyBorder="1"/>
    <xf numFmtId="0" fontId="4" fillId="12"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11" fillId="2" borderId="8" xfId="0" applyFont="1" applyFill="1" applyBorder="1" applyAlignment="1">
      <alignment vertical="top" wrapText="1"/>
    </xf>
    <xf numFmtId="0" fontId="11" fillId="2" borderId="7" xfId="0" quotePrefix="1" applyFont="1" applyFill="1" applyBorder="1" applyAlignment="1">
      <alignment vertical="top" wrapText="1"/>
    </xf>
    <xf numFmtId="0" fontId="0" fillId="0" borderId="0" xfId="0" applyFill="1"/>
    <xf numFmtId="1" fontId="9" fillId="5" borderId="14" xfId="0" applyNumberFormat="1" applyFont="1" applyFill="1" applyBorder="1" applyAlignment="1">
      <alignment vertical="top" wrapText="1"/>
    </xf>
    <xf numFmtId="14" fontId="2" fillId="5" borderId="0" xfId="0" applyNumberFormat="1" applyFont="1" applyFill="1"/>
    <xf numFmtId="9" fontId="8" fillId="6"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13" fillId="2" borderId="14" xfId="0" applyFont="1" applyFill="1" applyBorder="1"/>
    <xf numFmtId="0" fontId="9" fillId="5" borderId="14" xfId="0" applyFont="1" applyFill="1" applyBorder="1"/>
    <xf numFmtId="0" fontId="9" fillId="0" borderId="14" xfId="0" applyFont="1" applyBorder="1"/>
    <xf numFmtId="0" fontId="14" fillId="12" borderId="14" xfId="0" applyFont="1" applyFill="1" applyBorder="1"/>
    <xf numFmtId="3" fontId="9" fillId="0" borderId="14" xfId="0" applyNumberFormat="1" applyFont="1" applyBorder="1"/>
    <xf numFmtId="164" fontId="9" fillId="0" borderId="14" xfId="0" applyNumberFormat="1" applyFont="1" applyBorder="1"/>
    <xf numFmtId="0" fontId="14" fillId="0" borderId="14" xfId="0" applyFont="1" applyBorder="1"/>
    <xf numFmtId="3" fontId="15" fillId="0" borderId="14" xfId="0" applyNumberFormat="1" applyFont="1" applyBorder="1"/>
    <xf numFmtId="4" fontId="14" fillId="0" borderId="14" xfId="0" applyNumberFormat="1" applyFont="1" applyBorder="1"/>
    <xf numFmtId="0" fontId="9" fillId="12" borderId="14" xfId="0" applyFont="1" applyFill="1" applyBorder="1"/>
    <xf numFmtId="0" fontId="16" fillId="0" borderId="0" xfId="0" applyFont="1"/>
    <xf numFmtId="0" fontId="2" fillId="12" borderId="15" xfId="0" applyFont="1" applyFill="1" applyBorder="1"/>
    <xf numFmtId="0" fontId="4" fillId="0" borderId="14" xfId="0" applyFont="1" applyBorder="1"/>
    <xf numFmtId="0" fontId="2" fillId="0" borderId="14" xfId="0" applyFont="1" applyBorder="1"/>
    <xf numFmtId="0" fontId="4" fillId="12" borderId="14" xfId="0" applyFont="1" applyFill="1" applyBorder="1"/>
    <xf numFmtId="0" fontId="2" fillId="12" borderId="14" xfId="0" applyFont="1" applyFill="1" applyBorder="1"/>
    <xf numFmtId="0" fontId="1" fillId="2" borderId="14" xfId="0" applyFont="1" applyFill="1" applyBorder="1"/>
    <xf numFmtId="164" fontId="2" fillId="0" borderId="14" xfId="0" applyNumberFormat="1" applyFont="1" applyBorder="1"/>
    <xf numFmtId="3" fontId="2" fillId="0" borderId="14" xfId="0" applyNumberFormat="1" applyFont="1" applyBorder="1"/>
    <xf numFmtId="4" fontId="4" fillId="0" borderId="14" xfId="0" applyNumberFormat="1" applyFont="1" applyBorder="1"/>
    <xf numFmtId="3" fontId="3" fillId="0" borderId="14" xfId="0" applyNumberFormat="1" applyFont="1" applyBorder="1"/>
    <xf numFmtId="0" fontId="2" fillId="5" borderId="14" xfId="0" applyFont="1" applyFill="1" applyBorder="1"/>
    <xf numFmtId="0" fontId="0" fillId="11" borderId="0" xfId="0" applyFill="1"/>
    <xf numFmtId="14" fontId="9" fillId="5" borderId="13" xfId="0" applyNumberFormat="1" applyFont="1" applyFill="1" applyBorder="1" applyAlignment="1">
      <alignment vertical="top" wrapText="1"/>
    </xf>
    <xf numFmtId="2" fontId="7" fillId="5" borderId="0" xfId="0" applyNumberFormat="1" applyFont="1" applyFill="1"/>
    <xf numFmtId="164" fontId="9" fillId="11" borderId="13" xfId="0" applyNumberFormat="1" applyFont="1" applyFill="1" applyBorder="1" applyAlignment="1">
      <alignment vertical="top" wrapText="1"/>
    </xf>
    <xf numFmtId="0" fontId="1" fillId="2" borderId="14" xfId="0" applyFont="1" applyFill="1" applyBorder="1" applyAlignment="1">
      <alignment vertical="top" wrapText="1"/>
    </xf>
    <xf numFmtId="0" fontId="1" fillId="2" borderId="14" xfId="0" applyFont="1" applyFill="1" applyBorder="1" applyAlignment="1">
      <alignment vertical="top"/>
    </xf>
    <xf numFmtId="0" fontId="3" fillId="2" borderId="14" xfId="0" applyFont="1" applyFill="1" applyBorder="1" applyAlignment="1">
      <alignment vertical="top" wrapText="1"/>
    </xf>
    <xf numFmtId="0" fontId="3" fillId="2" borderId="14" xfId="0" applyFont="1" applyFill="1" applyBorder="1" applyAlignment="1">
      <alignment horizontal="center" vertical="top" wrapText="1"/>
    </xf>
    <xf numFmtId="14" fontId="2" fillId="0" borderId="0" xfId="0" applyNumberFormat="1" applyFont="1" applyFill="1"/>
    <xf numFmtId="0" fontId="2" fillId="3" borderId="14" xfId="0" applyFont="1" applyFill="1" applyBorder="1" applyAlignment="1">
      <alignment vertical="top" wrapText="1"/>
    </xf>
    <xf numFmtId="0" fontId="1" fillId="11" borderId="0" xfId="0" applyFont="1" applyFill="1"/>
    <xf numFmtId="0" fontId="6" fillId="2" borderId="14" xfId="0" applyFont="1" applyFill="1" applyBorder="1" applyAlignment="1">
      <alignment horizontal="left" vertical="top" wrapText="1"/>
    </xf>
    <xf numFmtId="0" fontId="2" fillId="13" borderId="14" xfId="0" applyFont="1" applyFill="1" applyBorder="1" applyAlignment="1">
      <alignment horizontal="left" vertical="top"/>
    </xf>
    <xf numFmtId="14" fontId="2" fillId="14" borderId="14" xfId="0" applyNumberFormat="1" applyFont="1" applyFill="1" applyBorder="1" applyAlignment="1">
      <alignment horizontal="left" vertical="top" wrapText="1"/>
    </xf>
    <xf numFmtId="0" fontId="2" fillId="14" borderId="14" xfId="0" applyFont="1" applyFill="1" applyBorder="1" applyAlignment="1">
      <alignment horizontal="left" vertical="top" wrapText="1"/>
    </xf>
    <xf numFmtId="1" fontId="2" fillId="14"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1" fontId="2" fillId="5"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0" fontId="1" fillId="13" borderId="14" xfId="0" applyFont="1" applyFill="1" applyBorder="1" applyAlignment="1">
      <alignment horizontal="left" vertical="top"/>
    </xf>
    <xf numFmtId="0" fontId="2" fillId="0" borderId="0" xfId="0" applyFont="1" applyFill="1"/>
    <xf numFmtId="0" fontId="2" fillId="5" borderId="14" xfId="0" applyFont="1" applyFill="1" applyBorder="1" applyAlignment="1">
      <alignment horizontal="left" vertical="top"/>
    </xf>
    <xf numFmtId="0" fontId="2" fillId="0" borderId="14" xfId="0" applyFont="1" applyBorder="1" applyAlignment="1">
      <alignment horizontal="left" vertical="top"/>
    </xf>
    <xf numFmtId="0" fontId="2" fillId="3" borderId="14" xfId="0" applyFont="1" applyFill="1" applyBorder="1" applyAlignment="1">
      <alignment vertical="top" wrapText="1"/>
    </xf>
    <xf numFmtId="0" fontId="2" fillId="3" borderId="14" xfId="0" applyFont="1" applyFill="1" applyBorder="1" applyAlignment="1">
      <alignment vertical="top"/>
    </xf>
    <xf numFmtId="0" fontId="4" fillId="3" borderId="3" xfId="0" applyFont="1" applyFill="1" applyBorder="1" applyAlignment="1">
      <alignment vertical="top" wrapText="1"/>
    </xf>
    <xf numFmtId="0" fontId="4" fillId="3" borderId="4" xfId="0" applyFont="1" applyFill="1" applyBorder="1" applyAlignment="1">
      <alignment vertical="top"/>
    </xf>
    <xf numFmtId="0" fontId="4" fillId="4" borderId="4" xfId="0" applyFont="1" applyFill="1" applyBorder="1" applyAlignment="1">
      <alignment horizontal="left" vertical="top"/>
    </xf>
    <xf numFmtId="0" fontId="2" fillId="4" borderId="4" xfId="0" applyFont="1" applyFill="1" applyBorder="1" applyAlignment="1">
      <alignment horizontal="left" vertical="top"/>
    </xf>
    <xf numFmtId="0" fontId="4" fillId="5"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0" fontId="1" fillId="0" borderId="0" xfId="0" applyFont="1" applyFill="1" applyBorder="1"/>
    <xf numFmtId="0" fontId="2" fillId="3" borderId="14" xfId="0" applyFont="1" applyFill="1" applyBorder="1" applyAlignment="1">
      <alignment vertical="top" wrapText="1"/>
    </xf>
    <xf numFmtId="14" fontId="2" fillId="11" borderId="0" xfId="0" applyNumberFormat="1" applyFont="1" applyFill="1"/>
    <xf numFmtId="0" fontId="2" fillId="11" borderId="0" xfId="0" applyFont="1" applyFill="1" applyAlignment="1">
      <alignment horizontal="center"/>
    </xf>
    <xf numFmtId="0" fontId="11" fillId="2" borderId="14" xfId="0" applyFont="1" applyFill="1" applyBorder="1" applyAlignment="1">
      <alignment horizontal="center" vertical="top" wrapText="1"/>
    </xf>
    <xf numFmtId="0" fontId="0" fillId="0" borderId="0" xfId="0" applyAlignment="1">
      <alignment horizontal="center"/>
    </xf>
    <xf numFmtId="0" fontId="9" fillId="13" borderId="14" xfId="0" applyFont="1" applyFill="1" applyBorder="1" applyAlignment="1">
      <alignment vertical="top" wrapText="1"/>
    </xf>
    <xf numFmtId="14" fontId="9" fillId="13" borderId="14" xfId="0" applyNumberFormat="1" applyFont="1" applyFill="1" applyBorder="1" applyAlignment="1">
      <alignment vertical="top" wrapText="1"/>
    </xf>
    <xf numFmtId="1" fontId="9" fillId="13" borderId="14" xfId="0" applyNumberFormat="1" applyFont="1" applyFill="1" applyBorder="1" applyAlignment="1">
      <alignment horizontal="center" vertical="top" wrapText="1"/>
    </xf>
    <xf numFmtId="0" fontId="9" fillId="0" borderId="14" xfId="0" applyFont="1" applyFill="1" applyBorder="1" applyAlignment="1">
      <alignment vertical="top" wrapText="1"/>
    </xf>
    <xf numFmtId="14" fontId="9" fillId="0" borderId="14" xfId="0" applyNumberFormat="1" applyFont="1" applyFill="1" applyBorder="1" applyAlignment="1">
      <alignment vertical="top" wrapText="1"/>
    </xf>
    <xf numFmtId="1" fontId="9" fillId="0" borderId="14" xfId="0" applyNumberFormat="1" applyFont="1" applyFill="1" applyBorder="1" applyAlignment="1">
      <alignment horizontal="center" vertical="top" wrapText="1"/>
    </xf>
    <xf numFmtId="0" fontId="2" fillId="11" borderId="0" xfId="0" applyFont="1" applyFill="1" applyAlignment="1">
      <alignment horizontal="left"/>
    </xf>
    <xf numFmtId="0" fontId="11" fillId="2" borderId="14" xfId="0" applyFont="1" applyFill="1" applyBorder="1" applyAlignment="1">
      <alignment horizontal="left" vertical="top" wrapText="1"/>
    </xf>
    <xf numFmtId="1" fontId="9" fillId="13"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8" fillId="0" borderId="0" xfId="0" applyFont="1" applyAlignment="1">
      <alignment horizontal="left" vertical="center" indent="2"/>
    </xf>
    <xf numFmtId="0" fontId="17" fillId="0" borderId="0" xfId="0" applyFont="1"/>
    <xf numFmtId="0" fontId="17" fillId="0" borderId="0" xfId="0" applyFont="1" applyAlignment="1">
      <alignment horizontal="left" vertical="center" indent="2"/>
    </xf>
    <xf numFmtId="0" fontId="2" fillId="0" borderId="14" xfId="0" applyFont="1" applyFill="1" applyBorder="1" applyAlignment="1">
      <alignment horizontal="center" vertical="top" wrapText="1"/>
    </xf>
    <xf numFmtId="1" fontId="9" fillId="0" borderId="14" xfId="0" applyNumberFormat="1" applyFont="1" applyFill="1" applyBorder="1" applyAlignment="1">
      <alignment horizontal="left" vertical="top" wrapText="1"/>
    </xf>
    <xf numFmtId="0" fontId="1" fillId="0" borderId="0" xfId="0" applyFont="1" applyFill="1"/>
    <xf numFmtId="0" fontId="1" fillId="2" borderId="2" xfId="0" applyFont="1" applyFill="1" applyBorder="1" applyAlignment="1">
      <alignment horizontal="left" vertical="top"/>
    </xf>
    <xf numFmtId="0" fontId="2" fillId="4" borderId="4" xfId="0" applyFont="1" applyFill="1" applyBorder="1" applyAlignment="1">
      <alignment horizontal="left" vertical="top" wrapText="1"/>
    </xf>
    <xf numFmtId="0" fontId="1" fillId="2" borderId="4" xfId="0" applyFont="1" applyFill="1" applyBorder="1" applyAlignment="1">
      <alignment horizontal="left" vertical="top"/>
    </xf>
    <xf numFmtId="0" fontId="0" fillId="4" borderId="4" xfId="0" applyFill="1" applyBorder="1" applyAlignment="1">
      <alignment horizontal="left" vertical="top"/>
    </xf>
    <xf numFmtId="0" fontId="1" fillId="15" borderId="14" xfId="0" applyFont="1" applyFill="1" applyBorder="1"/>
    <xf numFmtId="9" fontId="1" fillId="15" borderId="14" xfId="0" applyNumberFormat="1" applyFont="1" applyFill="1" applyBorder="1"/>
    <xf numFmtId="0" fontId="2" fillId="11" borderId="14" xfId="0" applyFont="1" applyFill="1" applyBorder="1"/>
    <xf numFmtId="0" fontId="2" fillId="15" borderId="14" xfId="0" applyFont="1" applyFill="1" applyBorder="1"/>
    <xf numFmtId="9" fontId="2" fillId="15" borderId="14" xfId="0" applyNumberFormat="1" applyFont="1" applyFill="1" applyBorder="1"/>
    <xf numFmtId="0" fontId="4" fillId="0" borderId="14" xfId="0" applyFont="1" applyFill="1" applyBorder="1" applyAlignment="1">
      <alignment horizontal="center" vertical="top" wrapText="1"/>
    </xf>
    <xf numFmtId="0" fontId="2" fillId="0" borderId="14" xfId="0" applyFont="1" applyFill="1" applyBorder="1" applyAlignment="1">
      <alignment vertical="top" wrapText="1"/>
    </xf>
    <xf numFmtId="0" fontId="4" fillId="0" borderId="14" xfId="0" applyFont="1" applyFill="1" applyBorder="1" applyAlignment="1">
      <alignment vertical="top" wrapText="1"/>
    </xf>
    <xf numFmtId="9" fontId="2" fillId="0" borderId="14" xfId="0" applyNumberFormat="1" applyFont="1" applyFill="1" applyBorder="1" applyAlignment="1">
      <alignment vertical="top" wrapText="1"/>
    </xf>
    <xf numFmtId="0" fontId="6" fillId="2" borderId="5" xfId="0" applyFont="1" applyFill="1" applyBorder="1" applyAlignment="1">
      <alignment vertical="top" wrapText="1"/>
    </xf>
    <xf numFmtId="0" fontId="2" fillId="0" borderId="6" xfId="0" applyFont="1" applyBorder="1" applyAlignment="1">
      <alignment vertical="top" wrapText="1"/>
    </xf>
    <xf numFmtId="0" fontId="6" fillId="2" borderId="6"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2" fillId="7" borderId="9" xfId="0" applyFont="1" applyFill="1" applyBorder="1" applyAlignment="1">
      <alignment vertical="top" wrapText="1"/>
    </xf>
    <xf numFmtId="0" fontId="2" fillId="8" borderId="10" xfId="0" applyFont="1" applyFill="1" applyBorder="1" applyAlignment="1">
      <alignment vertical="top" wrapText="1"/>
    </xf>
    <xf numFmtId="0" fontId="2" fillId="0" borderId="10" xfId="0" applyFont="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vertical="top" wrapText="1"/>
    </xf>
    <xf numFmtId="0" fontId="5" fillId="10" borderId="9" xfId="0" applyFont="1" applyFill="1" applyBorder="1" applyAlignment="1">
      <alignment vertical="top" wrapText="1"/>
    </xf>
    <xf numFmtId="14" fontId="5" fillId="10" borderId="10" xfId="0" applyNumberFormat="1" applyFont="1" applyFill="1" applyBorder="1" applyAlignment="1">
      <alignment vertical="top" wrapText="1"/>
    </xf>
    <xf numFmtId="0" fontId="5" fillId="10" borderId="10" xfId="0" applyFont="1" applyFill="1" applyBorder="1" applyAlignment="1">
      <alignment vertical="top" wrapText="1"/>
    </xf>
    <xf numFmtId="0" fontId="2" fillId="8"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7" borderId="13" xfId="0" applyFont="1" applyFill="1" applyBorder="1" applyAlignment="1">
      <alignment vertical="top" wrapText="1"/>
    </xf>
    <xf numFmtId="0" fontId="2" fillId="8" borderId="13" xfId="0" applyFont="1" applyFill="1" applyBorder="1" applyAlignment="1">
      <alignment vertical="top" wrapText="1"/>
    </xf>
    <xf numFmtId="0" fontId="5" fillId="0" borderId="0" xfId="0" applyFont="1"/>
    <xf numFmtId="0" fontId="2" fillId="2" borderId="14" xfId="0" applyFont="1" applyFill="1" applyBorder="1"/>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1" fillId="7" borderId="13" xfId="0"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7" fillId="13" borderId="14" xfId="0" applyFont="1" applyFill="1" applyBorder="1" applyAlignment="1">
      <alignment vertical="top" wrapText="1"/>
    </xf>
    <xf numFmtId="0" fontId="7" fillId="13" borderId="14" xfId="0" applyFont="1" applyFill="1" applyBorder="1" applyAlignment="1">
      <alignment vertical="top"/>
    </xf>
    <xf numFmtId="0" fontId="7" fillId="13" borderId="14" xfId="2" applyFont="1" applyFill="1" applyBorder="1" applyAlignment="1">
      <alignment vertical="top" wrapText="1"/>
    </xf>
    <xf numFmtId="0" fontId="23" fillId="2" borderId="14" xfId="0" applyFont="1" applyFill="1" applyBorder="1" applyAlignment="1">
      <alignment vertical="top" wrapText="1"/>
    </xf>
    <xf numFmtId="0" fontId="23" fillId="2" borderId="14" xfId="0" applyFont="1" applyFill="1" applyBorder="1" applyAlignment="1">
      <alignment vertical="top"/>
    </xf>
    <xf numFmtId="0" fontId="7" fillId="3" borderId="14" xfId="0" applyFont="1" applyFill="1" applyBorder="1" applyAlignment="1">
      <alignment vertical="top" wrapText="1"/>
    </xf>
    <xf numFmtId="0" fontId="7" fillId="3" borderId="14" xfId="0" applyFont="1" applyFill="1" applyBorder="1" applyAlignment="1">
      <alignment vertical="top"/>
    </xf>
    <xf numFmtId="0" fontId="7" fillId="13" borderId="16" xfId="2" applyFont="1" applyFill="1" applyBorder="1" applyAlignment="1">
      <alignment vertical="top" wrapText="1"/>
    </xf>
    <xf numFmtId="0" fontId="1" fillId="2" borderId="14" xfId="0" applyFont="1" applyFill="1" applyBorder="1" applyAlignment="1">
      <alignment horizontal="right" vertical="top" wrapText="1"/>
    </xf>
    <xf numFmtId="0" fontId="2" fillId="0" borderId="0" xfId="0" applyFont="1" applyAlignment="1">
      <alignment vertical="top"/>
    </xf>
    <xf numFmtId="0" fontId="2" fillId="15" borderId="18" xfId="0" applyFont="1" applyFill="1" applyBorder="1" applyAlignment="1">
      <alignment vertical="top"/>
    </xf>
    <xf numFmtId="0" fontId="2" fillId="15" borderId="14" xfId="0" applyFont="1" applyFill="1" applyBorder="1" applyAlignment="1">
      <alignment vertical="top"/>
    </xf>
    <xf numFmtId="0" fontId="1" fillId="15" borderId="18" xfId="0" applyFont="1" applyFill="1" applyBorder="1"/>
    <xf numFmtId="0" fontId="2" fillId="15" borderId="18" xfId="0" applyFont="1" applyFill="1" applyBorder="1"/>
    <xf numFmtId="9" fontId="2" fillId="15" borderId="18" xfId="0" applyNumberFormat="1" applyFont="1" applyFill="1" applyBorder="1"/>
    <xf numFmtId="0" fontId="0" fillId="0" borderId="14" xfId="0" applyBorder="1"/>
    <xf numFmtId="0" fontId="1" fillId="0" borderId="14" xfId="0" applyFont="1" applyBorder="1"/>
    <xf numFmtId="0" fontId="4" fillId="11" borderId="14" xfId="0" applyFont="1" applyFill="1" applyBorder="1" applyAlignment="1">
      <alignment horizontal="center" vertical="top" wrapText="1"/>
    </xf>
    <xf numFmtId="0" fontId="2" fillId="11" borderId="14" xfId="0" applyFont="1" applyFill="1" applyBorder="1" applyAlignment="1">
      <alignment vertical="top" wrapText="1"/>
    </xf>
    <xf numFmtId="0" fontId="2" fillId="11" borderId="14" xfId="0" applyFont="1" applyFill="1" applyBorder="1" applyAlignment="1">
      <alignment horizontal="center" vertical="top" wrapText="1"/>
    </xf>
    <xf numFmtId="0" fontId="19" fillId="11" borderId="14" xfId="0" applyFont="1" applyFill="1" applyBorder="1" applyAlignment="1">
      <alignment horizontal="center" vertical="top" wrapText="1"/>
    </xf>
    <xf numFmtId="0" fontId="19" fillId="11" borderId="14" xfId="0" applyFont="1" applyFill="1" applyBorder="1" applyAlignment="1">
      <alignment vertical="top" wrapText="1"/>
    </xf>
    <xf numFmtId="0" fontId="0" fillId="11" borderId="14" xfId="0" applyFill="1" applyBorder="1"/>
    <xf numFmtId="0" fontId="25" fillId="13" borderId="14" xfId="1" applyFont="1" applyFill="1" applyBorder="1" applyAlignment="1">
      <alignment vertical="top" wrapText="1"/>
    </xf>
    <xf numFmtId="0" fontId="25" fillId="13" borderId="17" xfId="1" applyFont="1" applyFill="1" applyBorder="1" applyAlignment="1">
      <alignment vertical="top" wrapText="1"/>
    </xf>
    <xf numFmtId="0" fontId="25" fillId="13" borderId="14" xfId="1" applyFont="1" applyFill="1" applyBorder="1" applyAlignment="1">
      <alignment vertical="top"/>
    </xf>
    <xf numFmtId="0" fontId="25" fillId="13" borderId="14" xfId="2" applyFont="1" applyFill="1" applyBorder="1" applyAlignment="1">
      <alignment vertical="top" wrapText="1"/>
    </xf>
    <xf numFmtId="0" fontId="25" fillId="13" borderId="14" xfId="0" applyFont="1" applyFill="1" applyBorder="1" applyAlignment="1">
      <alignment vertical="top" wrapText="1"/>
    </xf>
    <xf numFmtId="0" fontId="27" fillId="0" borderId="0" xfId="3" applyAlignment="1" applyProtection="1">
      <alignment wrapText="1"/>
    </xf>
    <xf numFmtId="0" fontId="26" fillId="0" borderId="0" xfId="0" applyFont="1" applyAlignment="1">
      <alignment wrapText="1"/>
    </xf>
    <xf numFmtId="0" fontId="27" fillId="4" borderId="4" xfId="3" applyFill="1" applyBorder="1" applyAlignment="1" applyProtection="1">
      <alignment horizontal="left" vertical="top"/>
    </xf>
    <xf numFmtId="0" fontId="2" fillId="3" borderId="14" xfId="0" applyFont="1" applyFill="1" applyBorder="1" applyAlignment="1">
      <alignment vertical="top" wrapText="1"/>
    </xf>
    <xf numFmtId="0" fontId="2" fillId="3" borderId="14" xfId="0" applyFont="1" applyFill="1" applyBorder="1" applyAlignment="1">
      <alignment vertical="top" wrapText="1"/>
    </xf>
    <xf numFmtId="0" fontId="2" fillId="13" borderId="14" xfId="0" applyFont="1" applyFill="1" applyBorder="1" applyAlignment="1">
      <alignment vertical="top" wrapText="1"/>
    </xf>
    <xf numFmtId="0" fontId="4" fillId="3" borderId="14" xfId="0" applyFont="1" applyFill="1" applyBorder="1" applyAlignment="1">
      <alignment vertical="top" wrapText="1"/>
    </xf>
    <xf numFmtId="0" fontId="30" fillId="0" borderId="0" xfId="0" applyFont="1"/>
    <xf numFmtId="0" fontId="28" fillId="2" borderId="14" xfId="0" applyFont="1" applyFill="1" applyBorder="1"/>
    <xf numFmtId="0" fontId="29" fillId="3" borderId="14" xfId="0" applyFont="1" applyFill="1" applyBorder="1" applyAlignment="1">
      <alignment vertical="top" wrapText="1"/>
    </xf>
    <xf numFmtId="0" fontId="2" fillId="3" borderId="14" xfId="0" applyFont="1" applyFill="1" applyBorder="1" applyAlignment="1">
      <alignment vertical="top" wrapText="1"/>
    </xf>
    <xf numFmtId="0" fontId="2" fillId="7" borderId="13" xfId="0" applyFont="1" applyFill="1" applyBorder="1" applyAlignment="1">
      <alignment vertical="top" wrapText="1"/>
    </xf>
    <xf numFmtId="0" fontId="2" fillId="7" borderId="11" xfId="0" applyFont="1" applyFill="1" applyBorder="1" applyAlignment="1">
      <alignment vertical="top" wrapText="1"/>
    </xf>
    <xf numFmtId="0" fontId="2" fillId="7" borderId="9" xfId="0" applyFont="1" applyFill="1" applyBorder="1" applyAlignment="1">
      <alignment vertical="top" wrapText="1"/>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C24" sqref="C24:C35"/>
    </sheetView>
  </sheetViews>
  <sheetFormatPr defaultRowHeight="14.5"/>
  <cols>
    <col min="1" max="1" width="5.54296875" customWidth="1"/>
    <col min="2" max="2" width="32.453125" customWidth="1"/>
    <col min="3" max="3" width="48.54296875" style="139" customWidth="1"/>
  </cols>
  <sheetData>
    <row r="1" spans="1:6" ht="15" thickBot="1">
      <c r="A1" s="1"/>
      <c r="B1" s="2"/>
      <c r="C1" s="147" t="s">
        <v>0</v>
      </c>
    </row>
    <row r="2" spans="1:6" ht="15" thickBot="1">
      <c r="A2" s="3" t="s">
        <v>1</v>
      </c>
      <c r="B2" s="4" t="s">
        <v>2</v>
      </c>
      <c r="C2" s="119"/>
    </row>
    <row r="3" spans="1:6" ht="15" thickBot="1">
      <c r="A3" s="5" t="s">
        <v>3</v>
      </c>
      <c r="B3" s="6" t="s">
        <v>4</v>
      </c>
      <c r="C3" s="119"/>
      <c r="F3" s="213"/>
    </row>
    <row r="4" spans="1:6" ht="15" thickBot="1">
      <c r="A4" s="5" t="s">
        <v>5</v>
      </c>
      <c r="B4" s="6" t="s">
        <v>6</v>
      </c>
      <c r="C4" s="119"/>
      <c r="F4" s="213"/>
    </row>
    <row r="5" spans="1:6" ht="15" thickBot="1">
      <c r="A5" s="5" t="s">
        <v>7</v>
      </c>
      <c r="B5" s="6" t="s">
        <v>8</v>
      </c>
      <c r="C5" s="119"/>
      <c r="F5" s="214"/>
    </row>
    <row r="6" spans="1:6" ht="15" thickBot="1">
      <c r="A6" s="5" t="s">
        <v>9</v>
      </c>
      <c r="B6" s="6" t="s">
        <v>10</v>
      </c>
      <c r="C6" s="119"/>
      <c r="F6" s="214"/>
    </row>
    <row r="7" spans="1:6" ht="15" thickBot="1">
      <c r="A7" s="5" t="s">
        <v>11</v>
      </c>
      <c r="B7" s="6" t="s">
        <v>12</v>
      </c>
      <c r="C7" s="119"/>
    </row>
    <row r="8" spans="1:6" ht="15" thickBot="1">
      <c r="A8" s="5" t="s">
        <v>13</v>
      </c>
      <c r="B8" s="6" t="s">
        <v>15</v>
      </c>
      <c r="C8" s="215"/>
    </row>
    <row r="9" spans="1:6" ht="15" thickBot="1">
      <c r="A9" s="5" t="s">
        <v>14</v>
      </c>
      <c r="B9" s="6" t="s">
        <v>17</v>
      </c>
      <c r="C9" s="215"/>
    </row>
    <row r="10" spans="1:6" ht="15" thickBot="1">
      <c r="A10" s="5" t="s">
        <v>16</v>
      </c>
      <c r="B10" s="6" t="s">
        <v>19</v>
      </c>
      <c r="C10" s="119"/>
    </row>
    <row r="11" spans="1:6" ht="15" thickBot="1">
      <c r="A11" s="5" t="s">
        <v>18</v>
      </c>
      <c r="B11" s="6" t="s">
        <v>21</v>
      </c>
      <c r="C11" s="148"/>
    </row>
    <row r="12" spans="1:6" ht="15" thickBot="1">
      <c r="A12" s="5" t="s">
        <v>20</v>
      </c>
      <c r="B12" s="6" t="s">
        <v>23</v>
      </c>
      <c r="C12" s="119"/>
    </row>
    <row r="13" spans="1:6" ht="15" thickBot="1">
      <c r="A13" s="5" t="s">
        <v>22</v>
      </c>
      <c r="B13" s="6" t="s">
        <v>25</v>
      </c>
      <c r="C13" s="119"/>
    </row>
    <row r="14" spans="1:6" ht="20.5" thickBot="1">
      <c r="A14" s="5" t="s">
        <v>24</v>
      </c>
      <c r="B14" s="9" t="s">
        <v>428</v>
      </c>
      <c r="C14" s="119"/>
    </row>
    <row r="15" spans="1:6" ht="20.5" thickBot="1">
      <c r="A15" s="5" t="s">
        <v>26</v>
      </c>
      <c r="B15" s="9" t="s">
        <v>429</v>
      </c>
      <c r="C15" s="119"/>
    </row>
    <row r="16" spans="1:6" ht="15" thickBot="1">
      <c r="A16" s="5" t="s">
        <v>27</v>
      </c>
      <c r="B16" s="6" t="s">
        <v>29</v>
      </c>
      <c r="C16" s="119"/>
    </row>
    <row r="17" spans="1:3" ht="31.5" customHeight="1" thickBot="1">
      <c r="A17" s="5" t="s">
        <v>28</v>
      </c>
      <c r="B17" s="9" t="s">
        <v>430</v>
      </c>
      <c r="C17" s="119"/>
    </row>
    <row r="18" spans="1:3" ht="15" thickBot="1">
      <c r="A18" s="5" t="s">
        <v>30</v>
      </c>
      <c r="B18" s="6" t="s">
        <v>32</v>
      </c>
      <c r="C18" s="119"/>
    </row>
    <row r="19" spans="1:3" ht="15" thickBot="1">
      <c r="A19" s="5" t="s">
        <v>31</v>
      </c>
      <c r="B19" s="6" t="s">
        <v>34</v>
      </c>
      <c r="C19" s="119"/>
    </row>
    <row r="20" spans="1:3" ht="15" thickBot="1">
      <c r="A20" s="5" t="s">
        <v>33</v>
      </c>
      <c r="B20" s="6" t="s">
        <v>36</v>
      </c>
      <c r="C20" s="119"/>
    </row>
    <row r="21" spans="1:3" ht="15" thickBot="1">
      <c r="A21" s="5" t="s">
        <v>35</v>
      </c>
      <c r="B21" s="6" t="s">
        <v>53</v>
      </c>
      <c r="C21" s="119"/>
    </row>
    <row r="22" spans="1:3" ht="15" thickBot="1">
      <c r="A22" s="116" t="s">
        <v>37</v>
      </c>
      <c r="B22" s="117" t="s">
        <v>339</v>
      </c>
      <c r="C22" s="119"/>
    </row>
    <row r="23" spans="1:3" ht="15" thickBot="1">
      <c r="A23" s="7"/>
      <c r="B23" s="8" t="s">
        <v>38</v>
      </c>
      <c r="C23" s="149" t="s">
        <v>39</v>
      </c>
    </row>
    <row r="24" spans="1:3" ht="15" thickBot="1">
      <c r="A24" s="5" t="s">
        <v>40</v>
      </c>
      <c r="B24" s="6" t="s">
        <v>41</v>
      </c>
      <c r="C24" s="119"/>
    </row>
    <row r="25" spans="1:3" ht="15" thickBot="1">
      <c r="A25" s="5" t="s">
        <v>42</v>
      </c>
      <c r="B25" s="6" t="s">
        <v>388</v>
      </c>
      <c r="C25" s="119"/>
    </row>
    <row r="26" spans="1:3" ht="15" thickBot="1">
      <c r="A26" s="5" t="s">
        <v>43</v>
      </c>
      <c r="B26" s="6" t="s">
        <v>389</v>
      </c>
      <c r="C26" s="119"/>
    </row>
    <row r="27" spans="1:3" ht="15" thickBot="1">
      <c r="A27" s="5" t="s">
        <v>44</v>
      </c>
      <c r="B27" s="6" t="s">
        <v>322</v>
      </c>
      <c r="C27" s="150"/>
    </row>
    <row r="28" spans="1:3" ht="15" thickBot="1">
      <c r="A28" s="5" t="s">
        <v>45</v>
      </c>
      <c r="B28" s="6" t="s">
        <v>319</v>
      </c>
      <c r="C28" s="119"/>
    </row>
    <row r="29" spans="1:3" ht="15" thickBot="1">
      <c r="A29" s="5" t="s">
        <v>46</v>
      </c>
      <c r="B29" s="6" t="s">
        <v>390</v>
      </c>
      <c r="C29" s="150"/>
    </row>
    <row r="30" spans="1:3" ht="15" thickBot="1">
      <c r="A30" s="5" t="s">
        <v>47</v>
      </c>
      <c r="B30" s="6" t="s">
        <v>391</v>
      </c>
      <c r="C30" s="150"/>
    </row>
    <row r="31" spans="1:3" ht="15" thickBot="1">
      <c r="A31" s="5" t="s">
        <v>48</v>
      </c>
      <c r="B31" s="6" t="s">
        <v>320</v>
      </c>
      <c r="C31" s="119"/>
    </row>
    <row r="32" spans="1:3" ht="15" thickBot="1">
      <c r="A32" s="5" t="s">
        <v>50</v>
      </c>
      <c r="B32" s="6" t="s">
        <v>321</v>
      </c>
      <c r="C32" s="215"/>
    </row>
    <row r="33" spans="1:3" ht="15" thickBot="1">
      <c r="A33" s="5" t="s">
        <v>51</v>
      </c>
      <c r="B33" s="6" t="s">
        <v>49</v>
      </c>
      <c r="C33" s="119"/>
    </row>
    <row r="34" spans="1:3" ht="15" thickBot="1">
      <c r="A34" s="5" t="s">
        <v>52</v>
      </c>
      <c r="B34" s="6" t="s">
        <v>431</v>
      </c>
      <c r="C34" s="119"/>
    </row>
    <row r="35" spans="1:3" ht="15" thickBot="1">
      <c r="A35" s="5" t="s">
        <v>392</v>
      </c>
      <c r="B35" s="6" t="s">
        <v>432</v>
      </c>
      <c r="C35" s="119"/>
    </row>
    <row r="36" spans="1:3" ht="20.5" thickBot="1">
      <c r="A36" s="5" t="s">
        <v>433</v>
      </c>
      <c r="B36" s="9" t="s">
        <v>318</v>
      </c>
      <c r="C36" s="118"/>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0CD86-2209-44C3-81D6-FA6687A26016}">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L180"/>
  <sheetViews>
    <sheetView topLeftCell="C5" zoomScaleNormal="100" workbookViewId="0">
      <selection activeCell="F7" sqref="F7"/>
    </sheetView>
  </sheetViews>
  <sheetFormatPr defaultColWidth="23.26953125" defaultRowHeight="14.5"/>
  <cols>
    <col min="1" max="1" width="6.54296875" style="10" customWidth="1"/>
    <col min="2" max="2" width="22.1796875" style="10" customWidth="1"/>
    <col min="3" max="3" width="34.26953125" customWidth="1"/>
    <col min="4" max="4" width="13.1796875" style="10" customWidth="1"/>
    <col min="5" max="5" width="7.453125" customWidth="1"/>
    <col min="6" max="6" width="23.26953125" style="10"/>
    <col min="7" max="7" width="4.54296875" style="10" customWidth="1"/>
    <col min="8" max="8" width="4.26953125" style="10" customWidth="1"/>
    <col min="9" max="9" width="6.26953125" style="10" customWidth="1"/>
    <col min="10" max="10" width="2.81640625" style="10" customWidth="1"/>
    <col min="11" max="11" width="34.26953125" style="220" customWidth="1"/>
    <col min="12" max="12" width="13.1796875" style="10" customWidth="1"/>
    <col min="13" max="16384" width="23.26953125" style="10"/>
  </cols>
  <sheetData>
    <row r="1" spans="1:12" s="17" customFormat="1" ht="10">
      <c r="A1" s="95">
        <v>1</v>
      </c>
      <c r="B1" s="95" t="s">
        <v>54</v>
      </c>
      <c r="C1" s="95" t="s">
        <v>54</v>
      </c>
      <c r="D1" s="96" t="s">
        <v>55</v>
      </c>
      <c r="E1" s="97" t="s">
        <v>56</v>
      </c>
      <c r="F1" s="97" t="s">
        <v>57</v>
      </c>
      <c r="G1" s="151">
        <f>SUM(G2:G9)</f>
        <v>0</v>
      </c>
      <c r="H1" s="151">
        <v>2</v>
      </c>
      <c r="I1" s="152">
        <f>G1/H1</f>
        <v>0</v>
      </c>
      <c r="J1" s="151" t="s">
        <v>538</v>
      </c>
      <c r="K1" s="221" t="s">
        <v>852</v>
      </c>
      <c r="L1" s="96" t="s">
        <v>55</v>
      </c>
    </row>
    <row r="2" spans="1:12" ht="30">
      <c r="A2" s="185" t="s">
        <v>615</v>
      </c>
      <c r="B2" s="185" t="s">
        <v>436</v>
      </c>
      <c r="C2" s="185" t="s">
        <v>58</v>
      </c>
      <c r="D2" s="186" t="s">
        <v>59</v>
      </c>
      <c r="E2" s="156"/>
      <c r="F2" s="157"/>
      <c r="G2" s="153"/>
      <c r="H2" s="153"/>
      <c r="I2" s="153"/>
      <c r="J2" s="153" t="s">
        <v>539</v>
      </c>
      <c r="K2" s="222" t="s">
        <v>853</v>
      </c>
      <c r="L2" s="115" t="s">
        <v>854</v>
      </c>
    </row>
    <row r="3" spans="1:12" ht="30">
      <c r="A3" s="185" t="s">
        <v>616</v>
      </c>
      <c r="B3" s="185" t="s">
        <v>437</v>
      </c>
      <c r="C3" s="187" t="s">
        <v>721</v>
      </c>
      <c r="D3" s="186" t="s">
        <v>59</v>
      </c>
      <c r="E3" s="156"/>
      <c r="F3" s="157"/>
      <c r="G3" s="153"/>
      <c r="H3" s="153"/>
      <c r="I3" s="153"/>
      <c r="J3" s="153" t="s">
        <v>539</v>
      </c>
      <c r="K3" s="222" t="s">
        <v>855</v>
      </c>
      <c r="L3" s="115" t="s">
        <v>854</v>
      </c>
    </row>
    <row r="4" spans="1:12" ht="40">
      <c r="A4" s="185" t="s">
        <v>722</v>
      </c>
      <c r="B4" s="185" t="s">
        <v>438</v>
      </c>
      <c r="C4" s="185" t="s">
        <v>61</v>
      </c>
      <c r="D4" s="186" t="s">
        <v>59</v>
      </c>
      <c r="E4" s="156"/>
      <c r="F4" s="157"/>
      <c r="G4" s="153"/>
      <c r="H4" s="153"/>
      <c r="I4" s="153"/>
      <c r="J4" s="153" t="s">
        <v>539</v>
      </c>
      <c r="K4" s="222" t="s">
        <v>856</v>
      </c>
      <c r="L4" s="115" t="s">
        <v>854</v>
      </c>
    </row>
    <row r="5" spans="1:12" ht="30">
      <c r="A5" s="185" t="s">
        <v>540</v>
      </c>
      <c r="B5" s="185" t="s">
        <v>439</v>
      </c>
      <c r="C5" s="185" t="s">
        <v>723</v>
      </c>
      <c r="D5" s="186" t="s">
        <v>59</v>
      </c>
      <c r="E5" s="156"/>
      <c r="F5" s="157"/>
      <c r="G5" s="153"/>
      <c r="H5" s="153"/>
      <c r="I5" s="153"/>
      <c r="J5" s="153" t="s">
        <v>539</v>
      </c>
      <c r="K5" s="222" t="s">
        <v>857</v>
      </c>
      <c r="L5" s="115" t="s">
        <v>854</v>
      </c>
    </row>
    <row r="6" spans="1:12" ht="30">
      <c r="A6" s="185" t="s">
        <v>617</v>
      </c>
      <c r="B6" s="185" t="s">
        <v>440</v>
      </c>
      <c r="C6" s="185" t="s">
        <v>63</v>
      </c>
      <c r="D6" s="186" t="s">
        <v>59</v>
      </c>
      <c r="E6" s="144"/>
      <c r="F6" s="157"/>
      <c r="G6" s="153"/>
      <c r="H6" s="153"/>
      <c r="I6" s="153"/>
      <c r="J6" s="153" t="s">
        <v>539</v>
      </c>
      <c r="K6" s="222" t="s">
        <v>858</v>
      </c>
      <c r="L6" s="115" t="s">
        <v>854</v>
      </c>
    </row>
    <row r="7" spans="1:12" ht="20">
      <c r="A7" s="185" t="s">
        <v>618</v>
      </c>
      <c r="B7" s="185" t="s">
        <v>441</v>
      </c>
      <c r="C7" s="185" t="s">
        <v>64</v>
      </c>
      <c r="D7" s="186" t="s">
        <v>59</v>
      </c>
      <c r="E7" s="156"/>
      <c r="F7" s="157"/>
      <c r="G7" s="153"/>
      <c r="H7" s="153"/>
      <c r="I7" s="153"/>
      <c r="J7" s="153" t="s">
        <v>539</v>
      </c>
      <c r="K7" s="222" t="s">
        <v>859</v>
      </c>
      <c r="L7" s="115" t="s">
        <v>854</v>
      </c>
    </row>
    <row r="8" spans="1:12" ht="30">
      <c r="A8" s="185" t="s">
        <v>619</v>
      </c>
      <c r="B8" s="185" t="s">
        <v>845</v>
      </c>
      <c r="C8" s="185" t="s">
        <v>65</v>
      </c>
      <c r="D8" s="186" t="s">
        <v>59</v>
      </c>
      <c r="E8" s="144"/>
      <c r="F8" s="157"/>
      <c r="G8" s="153"/>
      <c r="H8" s="153"/>
      <c r="I8" s="153"/>
      <c r="J8" s="153" t="s">
        <v>539</v>
      </c>
      <c r="K8" s="222" t="s">
        <v>860</v>
      </c>
      <c r="L8" s="115" t="s">
        <v>854</v>
      </c>
    </row>
    <row r="9" spans="1:12" s="17" customFormat="1" ht="20">
      <c r="A9" s="208" t="s">
        <v>724</v>
      </c>
      <c r="B9" s="208" t="s">
        <v>725</v>
      </c>
      <c r="C9" s="209" t="s">
        <v>726</v>
      </c>
      <c r="D9" s="210" t="s">
        <v>727</v>
      </c>
      <c r="E9" s="201"/>
      <c r="F9" s="201"/>
      <c r="G9" s="82">
        <v>0</v>
      </c>
      <c r="H9" s="82"/>
      <c r="I9" s="82"/>
      <c r="J9" s="82" t="s">
        <v>435</v>
      </c>
      <c r="K9" s="217" t="s">
        <v>1036</v>
      </c>
      <c r="L9" s="217" t="s">
        <v>906</v>
      </c>
    </row>
    <row r="10" spans="1:12" ht="10">
      <c r="A10" s="95">
        <v>2</v>
      </c>
      <c r="B10" s="95" t="s">
        <v>66</v>
      </c>
      <c r="C10" s="95" t="s">
        <v>66</v>
      </c>
      <c r="D10" s="96" t="s">
        <v>55</v>
      </c>
      <c r="E10" s="97" t="s">
        <v>56</v>
      </c>
      <c r="F10" s="97" t="s">
        <v>57</v>
      </c>
      <c r="G10" s="151">
        <f>SUM(G11:G13)</f>
        <v>0</v>
      </c>
      <c r="H10" s="151">
        <v>0</v>
      </c>
      <c r="I10" s="152" t="e">
        <f>G10/H10</f>
        <v>#DIV/0!</v>
      </c>
      <c r="J10" s="151" t="s">
        <v>538</v>
      </c>
      <c r="K10" s="95" t="s">
        <v>861</v>
      </c>
      <c r="L10" s="96" t="s">
        <v>55</v>
      </c>
    </row>
    <row r="11" spans="1:12" ht="40">
      <c r="A11" s="185" t="s">
        <v>620</v>
      </c>
      <c r="B11" s="185" t="s">
        <v>443</v>
      </c>
      <c r="C11" s="185" t="s">
        <v>67</v>
      </c>
      <c r="D11" s="186" t="s">
        <v>59</v>
      </c>
      <c r="E11" s="202"/>
      <c r="F11" s="203"/>
      <c r="G11" s="153"/>
      <c r="H11" s="153"/>
      <c r="I11" s="153"/>
      <c r="J11" s="153" t="s">
        <v>539</v>
      </c>
      <c r="K11" s="217" t="s">
        <v>862</v>
      </c>
      <c r="L11" s="115" t="s">
        <v>854</v>
      </c>
    </row>
    <row r="12" spans="1:12" ht="50">
      <c r="A12" s="185" t="s">
        <v>621</v>
      </c>
      <c r="B12" s="185" t="s">
        <v>442</v>
      </c>
      <c r="C12" s="185" t="s">
        <v>68</v>
      </c>
      <c r="D12" s="186" t="s">
        <v>59</v>
      </c>
      <c r="E12" s="202"/>
      <c r="F12" s="203"/>
      <c r="G12" s="153"/>
      <c r="H12" s="153"/>
      <c r="I12" s="153"/>
      <c r="J12" s="153" t="s">
        <v>539</v>
      </c>
      <c r="K12" s="217" t="s">
        <v>863</v>
      </c>
      <c r="L12" s="115" t="s">
        <v>854</v>
      </c>
    </row>
    <row r="13" spans="1:12" s="17" customFormat="1" ht="50">
      <c r="A13" s="185" t="s">
        <v>622</v>
      </c>
      <c r="B13" s="185" t="s">
        <v>444</v>
      </c>
      <c r="C13" s="185" t="s">
        <v>69</v>
      </c>
      <c r="D13" s="186" t="s">
        <v>59</v>
      </c>
      <c r="E13" s="202"/>
      <c r="F13" s="203"/>
      <c r="G13" s="153"/>
      <c r="H13" s="153"/>
      <c r="I13" s="153"/>
      <c r="J13" s="153" t="s">
        <v>539</v>
      </c>
      <c r="K13" s="217" t="s">
        <v>864</v>
      </c>
      <c r="L13" s="115" t="s">
        <v>854</v>
      </c>
    </row>
    <row r="14" spans="1:12" ht="30">
      <c r="A14" s="208" t="s">
        <v>728</v>
      </c>
      <c r="B14" s="208" t="s">
        <v>729</v>
      </c>
      <c r="C14" s="208" t="s">
        <v>730</v>
      </c>
      <c r="D14" s="210" t="s">
        <v>59</v>
      </c>
      <c r="E14" s="200"/>
      <c r="F14" s="82"/>
      <c r="G14" s="82"/>
      <c r="H14" s="82"/>
      <c r="I14" s="82"/>
      <c r="J14" s="82" t="s">
        <v>539</v>
      </c>
      <c r="K14" s="217" t="s">
        <v>1037</v>
      </c>
      <c r="L14" s="115" t="s">
        <v>854</v>
      </c>
    </row>
    <row r="15" spans="1:12" ht="10">
      <c r="A15" s="188">
        <v>3</v>
      </c>
      <c r="B15" s="188" t="s">
        <v>70</v>
      </c>
      <c r="C15" s="188" t="s">
        <v>70</v>
      </c>
      <c r="D15" s="189" t="s">
        <v>55</v>
      </c>
      <c r="E15" s="98" t="s">
        <v>56</v>
      </c>
      <c r="F15" s="97" t="s">
        <v>57</v>
      </c>
      <c r="G15" s="151">
        <f>SUM(G16:G24)</f>
        <v>0</v>
      </c>
      <c r="H15" s="151">
        <v>3</v>
      </c>
      <c r="I15" s="152">
        <f>G15/H15</f>
        <v>0</v>
      </c>
      <c r="J15" s="151" t="s">
        <v>538</v>
      </c>
      <c r="K15" s="95" t="s">
        <v>865</v>
      </c>
      <c r="L15" s="96" t="s">
        <v>55</v>
      </c>
    </row>
    <row r="16" spans="1:12" ht="40">
      <c r="A16" s="185" t="s">
        <v>623</v>
      </c>
      <c r="B16" s="185" t="s">
        <v>445</v>
      </c>
      <c r="C16" s="185" t="s">
        <v>731</v>
      </c>
      <c r="D16" s="186" t="s">
        <v>59</v>
      </c>
      <c r="E16" s="156"/>
      <c r="F16" s="157"/>
      <c r="G16" s="153"/>
      <c r="H16" s="153"/>
      <c r="I16" s="153"/>
      <c r="J16" s="153" t="s">
        <v>539</v>
      </c>
      <c r="K16" s="217" t="s">
        <v>866</v>
      </c>
      <c r="L16" s="115" t="s">
        <v>854</v>
      </c>
    </row>
    <row r="17" spans="1:12" ht="30">
      <c r="A17" s="185" t="s">
        <v>624</v>
      </c>
      <c r="B17" s="185" t="s">
        <v>446</v>
      </c>
      <c r="C17" s="185" t="s">
        <v>71</v>
      </c>
      <c r="D17" s="186" t="s">
        <v>59</v>
      </c>
      <c r="E17" s="156"/>
      <c r="F17" s="157"/>
      <c r="G17" s="153"/>
      <c r="H17" s="153"/>
      <c r="I17" s="153"/>
      <c r="J17" s="153" t="s">
        <v>539</v>
      </c>
      <c r="K17" s="217" t="s">
        <v>867</v>
      </c>
      <c r="L17" s="115" t="s">
        <v>854</v>
      </c>
    </row>
    <row r="18" spans="1:12" ht="30">
      <c r="A18" s="185" t="s">
        <v>541</v>
      </c>
      <c r="B18" s="185" t="s">
        <v>447</v>
      </c>
      <c r="C18" s="185" t="s">
        <v>72</v>
      </c>
      <c r="D18" s="186" t="s">
        <v>59</v>
      </c>
      <c r="E18" s="158"/>
      <c r="F18" s="157"/>
      <c r="G18" s="153"/>
      <c r="H18" s="153"/>
      <c r="I18" s="153"/>
      <c r="J18" s="153" t="s">
        <v>539</v>
      </c>
      <c r="K18" s="217" t="s">
        <v>868</v>
      </c>
      <c r="L18" s="115" t="s">
        <v>854</v>
      </c>
    </row>
    <row r="19" spans="1:12" ht="50">
      <c r="A19" s="185" t="s">
        <v>542</v>
      </c>
      <c r="B19" s="185" t="s">
        <v>448</v>
      </c>
      <c r="C19" s="187" t="s">
        <v>732</v>
      </c>
      <c r="D19" s="186" t="s">
        <v>59</v>
      </c>
      <c r="E19" s="156"/>
      <c r="F19" s="157"/>
      <c r="G19" s="153"/>
      <c r="H19" s="153"/>
      <c r="I19" s="153"/>
      <c r="J19" s="153" t="s">
        <v>539</v>
      </c>
      <c r="K19" s="217" t="s">
        <v>869</v>
      </c>
      <c r="L19" s="115" t="s">
        <v>62</v>
      </c>
    </row>
    <row r="20" spans="1:12" ht="40">
      <c r="A20" s="185" t="s">
        <v>625</v>
      </c>
      <c r="B20" s="185" t="s">
        <v>450</v>
      </c>
      <c r="C20" s="185" t="s">
        <v>733</v>
      </c>
      <c r="D20" s="186" t="s">
        <v>59</v>
      </c>
      <c r="E20" s="156"/>
      <c r="F20" s="157"/>
      <c r="G20" s="153"/>
      <c r="H20" s="153"/>
      <c r="I20" s="153"/>
      <c r="J20" s="153" t="s">
        <v>539</v>
      </c>
      <c r="K20" s="217" t="s">
        <v>870</v>
      </c>
      <c r="L20" s="115" t="s">
        <v>854</v>
      </c>
    </row>
    <row r="21" spans="1:12" ht="30">
      <c r="A21" s="185" t="s">
        <v>626</v>
      </c>
      <c r="B21" s="185" t="s">
        <v>449</v>
      </c>
      <c r="C21" s="185" t="s">
        <v>73</v>
      </c>
      <c r="D21" s="186" t="s">
        <v>59</v>
      </c>
      <c r="E21" s="156"/>
      <c r="F21" s="157"/>
      <c r="G21" s="153"/>
      <c r="H21" s="153"/>
      <c r="I21" s="153"/>
      <c r="J21" s="153" t="s">
        <v>539</v>
      </c>
      <c r="K21" s="217" t="s">
        <v>871</v>
      </c>
      <c r="L21" s="115" t="s">
        <v>854</v>
      </c>
    </row>
    <row r="22" spans="1:12" ht="20">
      <c r="A22" s="185" t="s">
        <v>627</v>
      </c>
      <c r="B22" s="185" t="s">
        <v>451</v>
      </c>
      <c r="C22" s="185" t="s">
        <v>734</v>
      </c>
      <c r="D22" s="186" t="s">
        <v>59</v>
      </c>
      <c r="E22" s="156"/>
      <c r="F22" s="157"/>
      <c r="G22" s="153"/>
      <c r="H22" s="153"/>
      <c r="I22" s="153"/>
      <c r="J22" s="153" t="s">
        <v>539</v>
      </c>
      <c r="K22" s="217" t="s">
        <v>872</v>
      </c>
      <c r="L22" s="115" t="s">
        <v>854</v>
      </c>
    </row>
    <row r="23" spans="1:12" s="17" customFormat="1" ht="30">
      <c r="A23" s="185" t="s">
        <v>628</v>
      </c>
      <c r="B23" s="185" t="s">
        <v>452</v>
      </c>
      <c r="C23" s="185" t="s">
        <v>74</v>
      </c>
      <c r="D23" s="186" t="s">
        <v>59</v>
      </c>
      <c r="E23" s="156"/>
      <c r="F23" s="157"/>
      <c r="G23" s="153"/>
      <c r="H23" s="153"/>
      <c r="I23" s="153"/>
      <c r="J23" s="153" t="s">
        <v>539</v>
      </c>
      <c r="K23" s="217" t="s">
        <v>873</v>
      </c>
      <c r="L23" s="115" t="s">
        <v>854</v>
      </c>
    </row>
    <row r="24" spans="1:12" ht="40">
      <c r="A24" s="185" t="s">
        <v>707</v>
      </c>
      <c r="B24" s="185" t="s">
        <v>735</v>
      </c>
      <c r="C24" s="185" t="s">
        <v>736</v>
      </c>
      <c r="D24" s="185" t="s">
        <v>284</v>
      </c>
      <c r="E24" s="156"/>
      <c r="F24" s="157"/>
      <c r="G24" s="153">
        <v>0</v>
      </c>
      <c r="H24" s="153"/>
      <c r="I24" s="153"/>
      <c r="J24" s="153" t="s">
        <v>435</v>
      </c>
      <c r="K24" s="217" t="s">
        <v>1038</v>
      </c>
      <c r="L24" s="217" t="s">
        <v>874</v>
      </c>
    </row>
    <row r="25" spans="1:12" ht="10">
      <c r="A25" s="95">
        <v>4</v>
      </c>
      <c r="B25" s="95" t="s">
        <v>75</v>
      </c>
      <c r="C25" s="95" t="s">
        <v>75</v>
      </c>
      <c r="D25" s="96" t="s">
        <v>55</v>
      </c>
      <c r="E25" s="98" t="s">
        <v>56</v>
      </c>
      <c r="F25" s="97" t="s">
        <v>57</v>
      </c>
      <c r="G25" s="151">
        <f>SUM(G26:G51)</f>
        <v>0</v>
      </c>
      <c r="H25" s="151">
        <v>25</v>
      </c>
      <c r="I25" s="152">
        <f>G25/H25</f>
        <v>0</v>
      </c>
      <c r="J25" s="151" t="s">
        <v>538</v>
      </c>
      <c r="K25" s="95" t="s">
        <v>875</v>
      </c>
      <c r="L25" s="96" t="s">
        <v>55</v>
      </c>
    </row>
    <row r="26" spans="1:12" ht="20">
      <c r="A26" s="183" t="s">
        <v>629</v>
      </c>
      <c r="B26" s="183" t="s">
        <v>453</v>
      </c>
      <c r="C26" s="183" t="s">
        <v>737</v>
      </c>
      <c r="D26" s="183" t="s">
        <v>59</v>
      </c>
      <c r="E26" s="156"/>
      <c r="F26" s="157"/>
      <c r="G26" s="153"/>
      <c r="H26" s="153"/>
      <c r="I26" s="153"/>
      <c r="J26" s="153" t="s">
        <v>539</v>
      </c>
      <c r="K26" s="217" t="s">
        <v>876</v>
      </c>
      <c r="L26" s="217" t="s">
        <v>854</v>
      </c>
    </row>
    <row r="27" spans="1:12" ht="30">
      <c r="A27" s="183" t="s">
        <v>630</v>
      </c>
      <c r="B27" s="183" t="s">
        <v>454</v>
      </c>
      <c r="C27" s="183" t="s">
        <v>76</v>
      </c>
      <c r="D27" s="183" t="s">
        <v>279</v>
      </c>
      <c r="E27" s="156"/>
      <c r="F27" s="157"/>
      <c r="G27" s="153">
        <v>0</v>
      </c>
      <c r="H27" s="153"/>
      <c r="I27" s="153"/>
      <c r="J27" s="153" t="s">
        <v>435</v>
      </c>
      <c r="K27" s="217" t="s">
        <v>877</v>
      </c>
      <c r="L27" s="217" t="s">
        <v>878</v>
      </c>
    </row>
    <row r="28" spans="1:12" ht="30">
      <c r="A28" s="183" t="s">
        <v>631</v>
      </c>
      <c r="B28" s="183" t="s">
        <v>455</v>
      </c>
      <c r="C28" s="183" t="s">
        <v>77</v>
      </c>
      <c r="D28" s="115" t="s">
        <v>59</v>
      </c>
      <c r="E28" s="144"/>
      <c r="F28" s="157"/>
      <c r="G28" s="153"/>
      <c r="H28" s="153"/>
      <c r="I28" s="153"/>
      <c r="J28" s="153" t="s">
        <v>539</v>
      </c>
      <c r="K28" s="217" t="s">
        <v>879</v>
      </c>
      <c r="L28" s="115" t="s">
        <v>854</v>
      </c>
    </row>
    <row r="29" spans="1:12" ht="20">
      <c r="A29" s="183" t="s">
        <v>544</v>
      </c>
      <c r="B29" s="183" t="s">
        <v>456</v>
      </c>
      <c r="C29" s="183" t="s">
        <v>605</v>
      </c>
      <c r="D29" s="115" t="s">
        <v>59</v>
      </c>
      <c r="E29" s="156"/>
      <c r="F29" s="157"/>
      <c r="G29" s="153"/>
      <c r="H29" s="153"/>
      <c r="I29" s="153"/>
      <c r="J29" s="153" t="s">
        <v>539</v>
      </c>
      <c r="K29" s="217" t="s">
        <v>880</v>
      </c>
      <c r="L29" s="115" t="s">
        <v>854</v>
      </c>
    </row>
    <row r="30" spans="1:12" ht="10">
      <c r="A30" s="183" t="s">
        <v>545</v>
      </c>
      <c r="B30" s="183" t="s">
        <v>457</v>
      </c>
      <c r="C30" s="183" t="s">
        <v>78</v>
      </c>
      <c r="D30" s="115" t="s">
        <v>59</v>
      </c>
      <c r="E30" s="156"/>
      <c r="F30" s="157"/>
      <c r="G30" s="153"/>
      <c r="H30" s="153"/>
      <c r="I30" s="153"/>
      <c r="J30" s="153" t="s">
        <v>539</v>
      </c>
      <c r="K30" s="217" t="s">
        <v>881</v>
      </c>
      <c r="L30" s="115" t="s">
        <v>854</v>
      </c>
    </row>
    <row r="31" spans="1:12" ht="20">
      <c r="A31" s="183" t="s">
        <v>632</v>
      </c>
      <c r="B31" s="216" t="s">
        <v>458</v>
      </c>
      <c r="C31" s="183" t="s">
        <v>79</v>
      </c>
      <c r="D31" s="115" t="s">
        <v>59</v>
      </c>
      <c r="E31" s="156"/>
      <c r="F31" s="157"/>
      <c r="G31" s="153"/>
      <c r="H31" s="153"/>
      <c r="I31" s="153"/>
      <c r="J31" s="153" t="s">
        <v>539</v>
      </c>
      <c r="K31" s="217" t="s">
        <v>882</v>
      </c>
      <c r="L31" s="115" t="s">
        <v>854</v>
      </c>
    </row>
    <row r="32" spans="1:12" ht="58.5" customHeight="1">
      <c r="A32" s="190" t="s">
        <v>546</v>
      </c>
      <c r="B32" s="190" t="s">
        <v>849</v>
      </c>
      <c r="C32" s="190" t="s">
        <v>80</v>
      </c>
      <c r="D32" s="191" t="s">
        <v>59</v>
      </c>
      <c r="E32" s="156"/>
      <c r="F32" s="157"/>
      <c r="G32" s="153"/>
      <c r="H32" s="153"/>
      <c r="I32" s="153"/>
      <c r="J32" s="153" t="s">
        <v>539</v>
      </c>
      <c r="K32" s="217" t="s">
        <v>883</v>
      </c>
      <c r="L32" s="115" t="s">
        <v>854</v>
      </c>
    </row>
    <row r="33" spans="1:12" ht="50">
      <c r="A33" s="190" t="s">
        <v>547</v>
      </c>
      <c r="B33" s="190" t="s">
        <v>459</v>
      </c>
      <c r="C33" s="190" t="s">
        <v>738</v>
      </c>
      <c r="D33" s="191" t="s">
        <v>62</v>
      </c>
      <c r="E33" s="144"/>
      <c r="F33" s="157"/>
      <c r="G33" s="153"/>
      <c r="H33" s="153"/>
      <c r="I33" s="153"/>
      <c r="J33" s="153" t="s">
        <v>543</v>
      </c>
      <c r="K33" s="217" t="s">
        <v>884</v>
      </c>
      <c r="L33" s="115" t="s">
        <v>62</v>
      </c>
    </row>
    <row r="34" spans="1:12" ht="20">
      <c r="A34" s="190" t="s">
        <v>633</v>
      </c>
      <c r="B34" s="190" t="s">
        <v>739</v>
      </c>
      <c r="C34" s="190" t="s">
        <v>740</v>
      </c>
      <c r="D34" s="190" t="s">
        <v>278</v>
      </c>
      <c r="E34" s="144"/>
      <c r="F34" s="157"/>
      <c r="G34" s="153">
        <v>0</v>
      </c>
      <c r="H34" s="153"/>
      <c r="I34" s="153"/>
      <c r="J34" s="153" t="s">
        <v>435</v>
      </c>
      <c r="K34" s="217" t="s">
        <v>885</v>
      </c>
      <c r="L34" s="217" t="s">
        <v>886</v>
      </c>
    </row>
    <row r="35" spans="1:12" ht="20">
      <c r="A35" s="190" t="s">
        <v>548</v>
      </c>
      <c r="B35" s="190" t="s">
        <v>741</v>
      </c>
      <c r="C35" s="190" t="s">
        <v>606</v>
      </c>
      <c r="D35" s="191" t="s">
        <v>62</v>
      </c>
      <c r="E35" s="144"/>
      <c r="F35" s="157"/>
      <c r="G35" s="153"/>
      <c r="H35" s="153"/>
      <c r="I35" s="153"/>
      <c r="J35" s="153" t="s">
        <v>543</v>
      </c>
      <c r="K35" s="217" t="s">
        <v>887</v>
      </c>
      <c r="L35" s="115" t="s">
        <v>62</v>
      </c>
    </row>
    <row r="36" spans="1:12" ht="20">
      <c r="A36" s="190" t="s">
        <v>549</v>
      </c>
      <c r="B36" s="190" t="s">
        <v>742</v>
      </c>
      <c r="C36" s="190" t="s">
        <v>607</v>
      </c>
      <c r="D36" s="191" t="s">
        <v>62</v>
      </c>
      <c r="E36" s="144"/>
      <c r="F36" s="157"/>
      <c r="G36" s="153"/>
      <c r="H36" s="153"/>
      <c r="I36" s="153"/>
      <c r="J36" s="153" t="s">
        <v>543</v>
      </c>
      <c r="K36" s="217" t="s">
        <v>888</v>
      </c>
      <c r="L36" s="115" t="s">
        <v>62</v>
      </c>
    </row>
    <row r="37" spans="1:12" ht="20">
      <c r="A37" s="190" t="s">
        <v>634</v>
      </c>
      <c r="B37" s="190" t="s">
        <v>460</v>
      </c>
      <c r="C37" s="190" t="s">
        <v>743</v>
      </c>
      <c r="D37" s="191" t="s">
        <v>59</v>
      </c>
      <c r="E37" s="144"/>
      <c r="F37" s="157"/>
      <c r="G37" s="153"/>
      <c r="H37" s="153"/>
      <c r="I37" s="153"/>
      <c r="J37" s="153" t="s">
        <v>539</v>
      </c>
      <c r="K37" s="217" t="s">
        <v>889</v>
      </c>
      <c r="L37" s="115" t="s">
        <v>854</v>
      </c>
    </row>
    <row r="38" spans="1:12" ht="40">
      <c r="A38" s="190" t="s">
        <v>635</v>
      </c>
      <c r="B38" s="190" t="s">
        <v>461</v>
      </c>
      <c r="C38" s="190" t="s">
        <v>81</v>
      </c>
      <c r="D38" s="191" t="s">
        <v>59</v>
      </c>
      <c r="E38" s="156"/>
      <c r="F38" s="157"/>
      <c r="G38" s="153"/>
      <c r="H38" s="153"/>
      <c r="I38" s="153"/>
      <c r="J38" s="153" t="s">
        <v>539</v>
      </c>
      <c r="K38" s="217" t="s">
        <v>890</v>
      </c>
      <c r="L38" s="115" t="s">
        <v>854</v>
      </c>
    </row>
    <row r="39" spans="1:12" ht="20">
      <c r="A39" s="190" t="s">
        <v>636</v>
      </c>
      <c r="B39" s="190" t="s">
        <v>462</v>
      </c>
      <c r="C39" s="190" t="s">
        <v>82</v>
      </c>
      <c r="D39" s="190" t="s">
        <v>279</v>
      </c>
      <c r="E39" s="156"/>
      <c r="F39" s="157"/>
      <c r="G39" s="153">
        <v>0</v>
      </c>
      <c r="H39" s="153"/>
      <c r="I39" s="153"/>
      <c r="J39" s="153" t="s">
        <v>435</v>
      </c>
      <c r="K39" s="217" t="s">
        <v>891</v>
      </c>
      <c r="L39" s="217" t="s">
        <v>878</v>
      </c>
    </row>
    <row r="40" spans="1:12" ht="20">
      <c r="A40" s="190" t="s">
        <v>637</v>
      </c>
      <c r="B40" s="190" t="s">
        <v>463</v>
      </c>
      <c r="C40" s="190" t="s">
        <v>83</v>
      </c>
      <c r="D40" s="191" t="s">
        <v>59</v>
      </c>
      <c r="E40" s="144"/>
      <c r="F40" s="157"/>
      <c r="G40" s="153"/>
      <c r="H40" s="153"/>
      <c r="I40" s="153"/>
      <c r="J40" s="153" t="s">
        <v>539</v>
      </c>
      <c r="K40" s="217" t="s">
        <v>892</v>
      </c>
      <c r="L40" s="115" t="s">
        <v>854</v>
      </c>
    </row>
    <row r="41" spans="1:12" ht="30">
      <c r="A41" s="190" t="s">
        <v>638</v>
      </c>
      <c r="B41" s="190" t="s">
        <v>850</v>
      </c>
      <c r="C41" s="190" t="s">
        <v>84</v>
      </c>
      <c r="D41" s="191" t="s">
        <v>59</v>
      </c>
      <c r="E41" s="156"/>
      <c r="F41" s="157"/>
      <c r="G41" s="153"/>
      <c r="H41" s="153"/>
      <c r="I41" s="153"/>
      <c r="J41" s="153" t="s">
        <v>539</v>
      </c>
      <c r="K41" s="217" t="s">
        <v>893</v>
      </c>
      <c r="L41" s="115" t="s">
        <v>854</v>
      </c>
    </row>
    <row r="42" spans="1:12" ht="30">
      <c r="A42" s="190" t="s">
        <v>550</v>
      </c>
      <c r="B42" s="190" t="s">
        <v>851</v>
      </c>
      <c r="C42" s="190" t="s">
        <v>85</v>
      </c>
      <c r="D42" s="191" t="s">
        <v>59</v>
      </c>
      <c r="E42" s="144"/>
      <c r="F42" s="157"/>
      <c r="G42" s="153"/>
      <c r="H42" s="153"/>
      <c r="I42" s="153"/>
      <c r="J42" s="153" t="s">
        <v>539</v>
      </c>
      <c r="K42" s="217" t="s">
        <v>894</v>
      </c>
      <c r="L42" s="115" t="s">
        <v>854</v>
      </c>
    </row>
    <row r="43" spans="1:12" ht="30">
      <c r="A43" s="190" t="s">
        <v>551</v>
      </c>
      <c r="B43" s="190" t="s">
        <v>464</v>
      </c>
      <c r="C43" s="190" t="s">
        <v>86</v>
      </c>
      <c r="D43" s="191" t="s">
        <v>59</v>
      </c>
      <c r="E43" s="144"/>
      <c r="F43" s="157"/>
      <c r="G43" s="153"/>
      <c r="H43" s="153"/>
      <c r="I43" s="153"/>
      <c r="J43" s="153" t="s">
        <v>539</v>
      </c>
      <c r="K43" s="217" t="s">
        <v>895</v>
      </c>
      <c r="L43" s="115" t="s">
        <v>854</v>
      </c>
    </row>
    <row r="44" spans="1:12" ht="20">
      <c r="A44" s="190" t="s">
        <v>639</v>
      </c>
      <c r="B44" s="190" t="s">
        <v>465</v>
      </c>
      <c r="C44" s="190" t="s">
        <v>87</v>
      </c>
      <c r="D44" s="190" t="s">
        <v>280</v>
      </c>
      <c r="E44" s="144"/>
      <c r="F44" s="157"/>
      <c r="G44" s="153">
        <v>0</v>
      </c>
      <c r="H44" s="153"/>
      <c r="I44" s="153"/>
      <c r="J44" s="153" t="s">
        <v>435</v>
      </c>
      <c r="K44" s="217" t="s">
        <v>896</v>
      </c>
      <c r="L44" s="217" t="s">
        <v>897</v>
      </c>
    </row>
    <row r="45" spans="1:12" ht="30">
      <c r="A45" s="190" t="s">
        <v>552</v>
      </c>
      <c r="B45" s="190" t="s">
        <v>466</v>
      </c>
      <c r="C45" s="190" t="s">
        <v>88</v>
      </c>
      <c r="D45" s="190" t="s">
        <v>284</v>
      </c>
      <c r="E45" s="144"/>
      <c r="F45" s="157"/>
      <c r="G45" s="153">
        <v>0</v>
      </c>
      <c r="H45" s="153"/>
      <c r="I45" s="153"/>
      <c r="J45" s="153" t="s">
        <v>435</v>
      </c>
      <c r="K45" s="217" t="s">
        <v>898</v>
      </c>
      <c r="L45" s="217" t="s">
        <v>899</v>
      </c>
    </row>
    <row r="46" spans="1:12" ht="30">
      <c r="A46" s="190" t="s">
        <v>553</v>
      </c>
      <c r="B46" s="190" t="s">
        <v>467</v>
      </c>
      <c r="C46" s="190" t="s">
        <v>89</v>
      </c>
      <c r="D46" s="191" t="s">
        <v>59</v>
      </c>
      <c r="E46" s="144"/>
      <c r="F46" s="157"/>
      <c r="G46" s="153"/>
      <c r="H46" s="153"/>
      <c r="I46" s="153"/>
      <c r="J46" s="153" t="s">
        <v>539</v>
      </c>
      <c r="K46" s="217" t="s">
        <v>900</v>
      </c>
      <c r="L46" s="115" t="s">
        <v>854</v>
      </c>
    </row>
    <row r="47" spans="1:12" ht="20">
      <c r="A47" s="190" t="s">
        <v>554</v>
      </c>
      <c r="B47" s="190" t="s">
        <v>468</v>
      </c>
      <c r="C47" s="190" t="s">
        <v>90</v>
      </c>
      <c r="D47" s="191" t="s">
        <v>59</v>
      </c>
      <c r="E47" s="156"/>
      <c r="F47" s="157"/>
      <c r="G47" s="153"/>
      <c r="H47" s="153"/>
      <c r="I47" s="153"/>
      <c r="J47" s="153" t="s">
        <v>539</v>
      </c>
      <c r="K47" s="217" t="s">
        <v>901</v>
      </c>
      <c r="L47" s="115" t="s">
        <v>854</v>
      </c>
    </row>
    <row r="48" spans="1:12" ht="40">
      <c r="A48" s="190" t="s">
        <v>555</v>
      </c>
      <c r="B48" s="190" t="s">
        <v>469</v>
      </c>
      <c r="C48" s="190" t="s">
        <v>91</v>
      </c>
      <c r="D48" s="191" t="s">
        <v>59</v>
      </c>
      <c r="E48" s="156"/>
      <c r="F48" s="157"/>
      <c r="G48" s="153"/>
      <c r="H48" s="153"/>
      <c r="I48" s="153"/>
      <c r="J48" s="153" t="s">
        <v>539</v>
      </c>
      <c r="K48" s="217" t="s">
        <v>902</v>
      </c>
      <c r="L48" s="115" t="s">
        <v>854</v>
      </c>
    </row>
    <row r="49" spans="1:12" ht="30">
      <c r="A49" s="190" t="s">
        <v>556</v>
      </c>
      <c r="B49" s="190" t="s">
        <v>470</v>
      </c>
      <c r="C49" s="190" t="s">
        <v>92</v>
      </c>
      <c r="D49" s="190" t="s">
        <v>279</v>
      </c>
      <c r="E49" s="156"/>
      <c r="F49" s="157"/>
      <c r="G49" s="153">
        <v>0</v>
      </c>
      <c r="H49" s="153"/>
      <c r="I49" s="153"/>
      <c r="J49" s="153" t="s">
        <v>435</v>
      </c>
      <c r="K49" s="217" t="s">
        <v>903</v>
      </c>
      <c r="L49" s="217" t="s">
        <v>878</v>
      </c>
    </row>
    <row r="50" spans="1:12" ht="20">
      <c r="A50" s="190" t="s">
        <v>691</v>
      </c>
      <c r="B50" s="190" t="s">
        <v>702</v>
      </c>
      <c r="C50" s="190" t="s">
        <v>704</v>
      </c>
      <c r="D50" s="190" t="s">
        <v>284</v>
      </c>
      <c r="E50" s="156"/>
      <c r="F50" s="157"/>
      <c r="G50" s="153">
        <v>0</v>
      </c>
      <c r="H50" s="153"/>
      <c r="I50" s="153"/>
      <c r="J50" s="153" t="s">
        <v>435</v>
      </c>
      <c r="K50" s="217" t="s">
        <v>904</v>
      </c>
      <c r="L50" s="217" t="s">
        <v>874</v>
      </c>
    </row>
    <row r="51" spans="1:12" ht="20">
      <c r="A51" s="190" t="s">
        <v>692</v>
      </c>
      <c r="B51" s="190" t="s">
        <v>699</v>
      </c>
      <c r="C51" s="190" t="s">
        <v>705</v>
      </c>
      <c r="D51" s="190" t="s">
        <v>434</v>
      </c>
      <c r="E51" s="144"/>
      <c r="F51" s="157"/>
      <c r="G51" s="153">
        <v>0</v>
      </c>
      <c r="H51" s="153"/>
      <c r="I51" s="153"/>
      <c r="J51" s="153" t="s">
        <v>435</v>
      </c>
      <c r="K51" s="217" t="s">
        <v>905</v>
      </c>
      <c r="L51" s="217" t="s">
        <v>906</v>
      </c>
    </row>
    <row r="52" spans="1:12" s="17" customFormat="1" ht="10">
      <c r="A52" s="95">
        <v>5</v>
      </c>
      <c r="B52" s="95" t="s">
        <v>93</v>
      </c>
      <c r="C52" s="95" t="s">
        <v>93</v>
      </c>
      <c r="D52" s="96" t="s">
        <v>55</v>
      </c>
      <c r="E52" s="98" t="s">
        <v>56</v>
      </c>
      <c r="F52" s="97" t="s">
        <v>57</v>
      </c>
      <c r="G52" s="151">
        <f>SUM(G53:G64)</f>
        <v>0</v>
      </c>
      <c r="H52" s="151">
        <v>10</v>
      </c>
      <c r="I52" s="152">
        <f>G52/H52</f>
        <v>0</v>
      </c>
      <c r="J52" s="151" t="s">
        <v>538</v>
      </c>
      <c r="K52" s="95" t="s">
        <v>907</v>
      </c>
      <c r="L52" s="96" t="s">
        <v>55</v>
      </c>
    </row>
    <row r="53" spans="1:12" ht="40">
      <c r="A53" s="183" t="s">
        <v>640</v>
      </c>
      <c r="B53" s="183" t="s">
        <v>472</v>
      </c>
      <c r="C53" s="183" t="s">
        <v>94</v>
      </c>
      <c r="D53" s="115" t="s">
        <v>59</v>
      </c>
      <c r="E53" s="204"/>
      <c r="F53" s="203"/>
      <c r="G53" s="153"/>
      <c r="H53" s="153"/>
      <c r="I53" s="153"/>
      <c r="J53" s="153" t="s">
        <v>539</v>
      </c>
      <c r="K53" s="217" t="s">
        <v>908</v>
      </c>
      <c r="L53" s="115" t="s">
        <v>854</v>
      </c>
    </row>
    <row r="54" spans="1:12" ht="20">
      <c r="A54" s="183" t="s">
        <v>641</v>
      </c>
      <c r="B54" s="183" t="s">
        <v>471</v>
      </c>
      <c r="C54" s="183" t="s">
        <v>95</v>
      </c>
      <c r="D54" s="183" t="s">
        <v>279</v>
      </c>
      <c r="E54" s="204"/>
      <c r="F54" s="203"/>
      <c r="G54" s="153">
        <v>0</v>
      </c>
      <c r="H54" s="153"/>
      <c r="I54" s="153"/>
      <c r="J54" s="153" t="s">
        <v>435</v>
      </c>
      <c r="K54" s="217" t="s">
        <v>909</v>
      </c>
      <c r="L54" s="217" t="s">
        <v>878</v>
      </c>
    </row>
    <row r="55" spans="1:12" ht="30">
      <c r="A55" s="183" t="s">
        <v>557</v>
      </c>
      <c r="B55" s="183" t="s">
        <v>473</v>
      </c>
      <c r="C55" s="183" t="s">
        <v>96</v>
      </c>
      <c r="D55" s="115" t="s">
        <v>97</v>
      </c>
      <c r="E55" s="204"/>
      <c r="F55" s="203"/>
      <c r="G55" s="153"/>
      <c r="H55" s="153"/>
      <c r="I55" s="153"/>
      <c r="J55" s="153" t="s">
        <v>543</v>
      </c>
      <c r="K55" s="217" t="s">
        <v>910</v>
      </c>
      <c r="L55" s="115" t="s">
        <v>97</v>
      </c>
    </row>
    <row r="56" spans="1:12" ht="20">
      <c r="A56" s="183" t="s">
        <v>642</v>
      </c>
      <c r="B56" s="183" t="s">
        <v>474</v>
      </c>
      <c r="C56" s="183" t="s">
        <v>98</v>
      </c>
      <c r="D56" s="183" t="s">
        <v>281</v>
      </c>
      <c r="E56" s="202"/>
      <c r="F56" s="203"/>
      <c r="G56" s="153">
        <v>0</v>
      </c>
      <c r="H56" s="153"/>
      <c r="I56" s="153"/>
      <c r="J56" s="153" t="s">
        <v>435</v>
      </c>
      <c r="K56" s="217" t="s">
        <v>911</v>
      </c>
      <c r="L56" s="217" t="s">
        <v>912</v>
      </c>
    </row>
    <row r="57" spans="1:12" ht="100">
      <c r="A57" s="183" t="s">
        <v>643</v>
      </c>
      <c r="B57" s="183" t="s">
        <v>476</v>
      </c>
      <c r="C57" s="183" t="s">
        <v>475</v>
      </c>
      <c r="D57" s="115" t="s">
        <v>59</v>
      </c>
      <c r="E57" s="202"/>
      <c r="F57" s="203"/>
      <c r="G57" s="153"/>
      <c r="H57" s="153"/>
      <c r="I57" s="153"/>
      <c r="J57" s="153" t="s">
        <v>539</v>
      </c>
      <c r="K57" s="217" t="s">
        <v>913</v>
      </c>
      <c r="L57" s="115" t="s">
        <v>854</v>
      </c>
    </row>
    <row r="58" spans="1:12" ht="20">
      <c r="A58" s="183" t="s">
        <v>644</v>
      </c>
      <c r="B58" s="183" t="s">
        <v>708</v>
      </c>
      <c r="C58" s="183" t="s">
        <v>99</v>
      </c>
      <c r="D58" s="183" t="s">
        <v>279</v>
      </c>
      <c r="E58" s="204"/>
      <c r="F58" s="203"/>
      <c r="G58" s="153">
        <v>0</v>
      </c>
      <c r="H58" s="153"/>
      <c r="I58" s="153"/>
      <c r="J58" s="153" t="s">
        <v>435</v>
      </c>
      <c r="K58" s="217" t="s">
        <v>914</v>
      </c>
      <c r="L58" s="217" t="s">
        <v>878</v>
      </c>
    </row>
    <row r="59" spans="1:12" ht="30">
      <c r="A59" s="183" t="s">
        <v>558</v>
      </c>
      <c r="B59" s="183" t="s">
        <v>477</v>
      </c>
      <c r="C59" s="183" t="s">
        <v>100</v>
      </c>
      <c r="D59" s="115" t="s">
        <v>59</v>
      </c>
      <c r="E59" s="202"/>
      <c r="F59" s="203"/>
      <c r="G59" s="153"/>
      <c r="H59" s="153"/>
      <c r="I59" s="153"/>
      <c r="J59" s="153" t="s">
        <v>539</v>
      </c>
      <c r="K59" s="217" t="s">
        <v>915</v>
      </c>
      <c r="L59" s="115" t="s">
        <v>854</v>
      </c>
    </row>
    <row r="60" spans="1:12" ht="30">
      <c r="A60" s="183" t="s">
        <v>559</v>
      </c>
      <c r="B60" s="183" t="s">
        <v>478</v>
      </c>
      <c r="C60" s="183" t="s">
        <v>101</v>
      </c>
      <c r="D60" s="183" t="s">
        <v>281</v>
      </c>
      <c r="E60" s="204"/>
      <c r="F60" s="203"/>
      <c r="G60" s="153">
        <v>0</v>
      </c>
      <c r="H60" s="153"/>
      <c r="I60" s="153"/>
      <c r="J60" s="153" t="s">
        <v>435</v>
      </c>
      <c r="K60" s="217" t="s">
        <v>916</v>
      </c>
      <c r="L60" s="217" t="s">
        <v>912</v>
      </c>
    </row>
    <row r="61" spans="1:12" ht="30">
      <c r="A61" s="183" t="s">
        <v>560</v>
      </c>
      <c r="B61" s="183" t="s">
        <v>709</v>
      </c>
      <c r="C61" s="183" t="s">
        <v>102</v>
      </c>
      <c r="D61" s="115" t="s">
        <v>59</v>
      </c>
      <c r="E61" s="202"/>
      <c r="F61" s="203"/>
      <c r="G61" s="153"/>
      <c r="H61" s="153"/>
      <c r="I61" s="153"/>
      <c r="J61" s="153" t="s">
        <v>539</v>
      </c>
      <c r="K61" s="217" t="s">
        <v>917</v>
      </c>
      <c r="L61" s="115" t="s">
        <v>854</v>
      </c>
    </row>
    <row r="62" spans="1:12" ht="20">
      <c r="A62" s="183" t="s">
        <v>561</v>
      </c>
      <c r="B62" s="183" t="s">
        <v>479</v>
      </c>
      <c r="C62" s="183" t="s">
        <v>103</v>
      </c>
      <c r="D62" s="115" t="s">
        <v>59</v>
      </c>
      <c r="E62" s="204"/>
      <c r="F62" s="203"/>
      <c r="G62" s="153"/>
      <c r="H62" s="153"/>
      <c r="I62" s="153"/>
      <c r="J62" s="153" t="s">
        <v>539</v>
      </c>
      <c r="K62" s="217" t="s">
        <v>918</v>
      </c>
      <c r="L62" s="115" t="s">
        <v>854</v>
      </c>
    </row>
    <row r="63" spans="1:12" ht="30">
      <c r="A63" s="190" t="s">
        <v>562</v>
      </c>
      <c r="B63" s="190" t="s">
        <v>480</v>
      </c>
      <c r="C63" s="190" t="s">
        <v>744</v>
      </c>
      <c r="D63" s="191" t="s">
        <v>59</v>
      </c>
      <c r="E63" s="202"/>
      <c r="F63" s="203"/>
      <c r="G63" s="153"/>
      <c r="H63" s="153"/>
      <c r="I63" s="153"/>
      <c r="J63" s="153" t="s">
        <v>539</v>
      </c>
      <c r="K63" s="217" t="s">
        <v>919</v>
      </c>
      <c r="L63" s="115" t="s">
        <v>854</v>
      </c>
    </row>
    <row r="64" spans="1:12" ht="30">
      <c r="A64" s="190" t="s">
        <v>563</v>
      </c>
      <c r="B64" s="190" t="s">
        <v>710</v>
      </c>
      <c r="C64" s="190" t="s">
        <v>104</v>
      </c>
      <c r="D64" s="191" t="s">
        <v>59</v>
      </c>
      <c r="E64" s="202"/>
      <c r="F64" s="203"/>
      <c r="G64" s="153"/>
      <c r="H64" s="153"/>
      <c r="I64" s="153"/>
      <c r="J64" s="153" t="s">
        <v>539</v>
      </c>
      <c r="K64" s="217" t="s">
        <v>920</v>
      </c>
      <c r="L64" s="115" t="s">
        <v>854</v>
      </c>
    </row>
    <row r="65" spans="1:12" s="17" customFormat="1" ht="10">
      <c r="A65" s="95">
        <v>6</v>
      </c>
      <c r="B65" s="95" t="s">
        <v>105</v>
      </c>
      <c r="C65" s="95" t="s">
        <v>105</v>
      </c>
      <c r="D65" s="96" t="s">
        <v>55</v>
      </c>
      <c r="E65" s="98" t="s">
        <v>56</v>
      </c>
      <c r="F65" s="97" t="s">
        <v>57</v>
      </c>
      <c r="G65" s="151">
        <f>SUM(G66:G81)</f>
        <v>0</v>
      </c>
      <c r="H65" s="151">
        <v>12</v>
      </c>
      <c r="I65" s="152">
        <f>G65/H65</f>
        <v>0</v>
      </c>
      <c r="J65" s="151" t="s">
        <v>538</v>
      </c>
      <c r="K65" s="95" t="s">
        <v>921</v>
      </c>
      <c r="L65" s="96" t="s">
        <v>55</v>
      </c>
    </row>
    <row r="66" spans="1:12" ht="40">
      <c r="A66" s="190" t="s">
        <v>564</v>
      </c>
      <c r="B66" s="190" t="s">
        <v>481</v>
      </c>
      <c r="C66" s="190" t="s">
        <v>745</v>
      </c>
      <c r="D66" s="191" t="s">
        <v>59</v>
      </c>
      <c r="E66" s="204"/>
      <c r="F66" s="203"/>
      <c r="G66" s="153"/>
      <c r="H66" s="153"/>
      <c r="I66" s="153"/>
      <c r="J66" s="153" t="s">
        <v>539</v>
      </c>
      <c r="K66" s="217" t="s">
        <v>922</v>
      </c>
      <c r="L66" s="115" t="s">
        <v>854</v>
      </c>
    </row>
    <row r="67" spans="1:12" ht="80">
      <c r="A67" s="190" t="s">
        <v>645</v>
      </c>
      <c r="B67" s="190" t="s">
        <v>711</v>
      </c>
      <c r="C67" s="187" t="s">
        <v>746</v>
      </c>
      <c r="D67" s="191" t="s">
        <v>59</v>
      </c>
      <c r="E67" s="202"/>
      <c r="F67" s="203"/>
      <c r="G67" s="153"/>
      <c r="H67" s="153"/>
      <c r="I67" s="153"/>
      <c r="J67" s="153" t="s">
        <v>539</v>
      </c>
      <c r="K67" s="217" t="s">
        <v>923</v>
      </c>
      <c r="L67" s="115" t="s">
        <v>854</v>
      </c>
    </row>
    <row r="68" spans="1:12" ht="50">
      <c r="A68" s="190" t="s">
        <v>646</v>
      </c>
      <c r="B68" s="190" t="s">
        <v>712</v>
      </c>
      <c r="C68" s="190" t="s">
        <v>688</v>
      </c>
      <c r="D68" s="191" t="s">
        <v>59</v>
      </c>
      <c r="E68" s="202"/>
      <c r="F68" s="203"/>
      <c r="G68" s="153"/>
      <c r="H68" s="153"/>
      <c r="I68" s="153"/>
      <c r="J68" s="153" t="s">
        <v>539</v>
      </c>
      <c r="K68" s="217" t="s">
        <v>924</v>
      </c>
      <c r="L68" s="115" t="s">
        <v>854</v>
      </c>
    </row>
    <row r="69" spans="1:12" ht="20">
      <c r="A69" s="190" t="s">
        <v>647</v>
      </c>
      <c r="B69" s="190" t="s">
        <v>747</v>
      </c>
      <c r="C69" s="190" t="s">
        <v>747</v>
      </c>
      <c r="D69" s="190" t="s">
        <v>286</v>
      </c>
      <c r="E69" s="202"/>
      <c r="F69" s="203"/>
      <c r="G69" s="153">
        <v>0</v>
      </c>
      <c r="H69" s="153"/>
      <c r="I69" s="153"/>
      <c r="J69" s="153" t="s">
        <v>435</v>
      </c>
      <c r="K69" s="217" t="s">
        <v>925</v>
      </c>
      <c r="L69" s="217" t="s">
        <v>926</v>
      </c>
    </row>
    <row r="70" spans="1:12" ht="30">
      <c r="A70" s="190" t="s">
        <v>648</v>
      </c>
      <c r="B70" s="190" t="s">
        <v>482</v>
      </c>
      <c r="C70" s="190" t="s">
        <v>106</v>
      </c>
      <c r="D70" s="191" t="s">
        <v>59</v>
      </c>
      <c r="E70" s="202"/>
      <c r="F70" s="203"/>
      <c r="G70" s="153"/>
      <c r="H70" s="153"/>
      <c r="I70" s="153"/>
      <c r="J70" s="153" t="s">
        <v>539</v>
      </c>
      <c r="K70" s="217" t="s">
        <v>927</v>
      </c>
      <c r="L70" s="115" t="s">
        <v>854</v>
      </c>
    </row>
    <row r="71" spans="1:12" ht="40">
      <c r="A71" s="190" t="s">
        <v>649</v>
      </c>
      <c r="B71" s="190" t="s">
        <v>483</v>
      </c>
      <c r="C71" s="190" t="s">
        <v>748</v>
      </c>
      <c r="D71" s="191" t="s">
        <v>59</v>
      </c>
      <c r="E71" s="202"/>
      <c r="F71" s="203"/>
      <c r="G71" s="153"/>
      <c r="H71" s="153"/>
      <c r="I71" s="153"/>
      <c r="J71" s="153" t="s">
        <v>539</v>
      </c>
      <c r="K71" s="217" t="s">
        <v>928</v>
      </c>
      <c r="L71" s="115" t="s">
        <v>854</v>
      </c>
    </row>
    <row r="72" spans="1:12" ht="10">
      <c r="A72" s="190" t="s">
        <v>565</v>
      </c>
      <c r="B72" s="190" t="s">
        <v>484</v>
      </c>
      <c r="C72" s="190" t="s">
        <v>393</v>
      </c>
      <c r="D72" s="191" t="s">
        <v>62</v>
      </c>
      <c r="E72" s="202"/>
      <c r="F72" s="203"/>
      <c r="G72" s="153"/>
      <c r="H72" s="153"/>
      <c r="I72" s="153"/>
      <c r="J72" s="153" t="s">
        <v>543</v>
      </c>
      <c r="K72" s="217" t="s">
        <v>929</v>
      </c>
      <c r="L72" s="115" t="s">
        <v>62</v>
      </c>
    </row>
    <row r="73" spans="1:12" ht="10">
      <c r="A73" s="190" t="s">
        <v>566</v>
      </c>
      <c r="B73" s="190" t="s">
        <v>485</v>
      </c>
      <c r="C73" s="190" t="s">
        <v>107</v>
      </c>
      <c r="D73" s="191" t="s">
        <v>62</v>
      </c>
      <c r="E73" s="202"/>
      <c r="F73" s="203"/>
      <c r="G73" s="153"/>
      <c r="H73" s="153"/>
      <c r="I73" s="153"/>
      <c r="J73" s="153" t="s">
        <v>543</v>
      </c>
      <c r="K73" s="217" t="s">
        <v>930</v>
      </c>
      <c r="L73" s="115" t="s">
        <v>62</v>
      </c>
    </row>
    <row r="74" spans="1:12" ht="20">
      <c r="A74" s="190" t="s">
        <v>695</v>
      </c>
      <c r="B74" s="190" t="s">
        <v>701</v>
      </c>
      <c r="C74" s="190" t="s">
        <v>697</v>
      </c>
      <c r="D74" s="190" t="s">
        <v>434</v>
      </c>
      <c r="E74" s="202"/>
      <c r="F74" s="203"/>
      <c r="G74" s="153">
        <v>0</v>
      </c>
      <c r="H74" s="153"/>
      <c r="I74" s="153"/>
      <c r="J74" s="153" t="s">
        <v>539</v>
      </c>
      <c r="K74" s="217" t="s">
        <v>931</v>
      </c>
      <c r="L74" s="217" t="s">
        <v>906</v>
      </c>
    </row>
    <row r="75" spans="1:12" ht="40">
      <c r="A75" s="190" t="s">
        <v>650</v>
      </c>
      <c r="B75" s="190" t="s">
        <v>486</v>
      </c>
      <c r="C75" s="190" t="s">
        <v>749</v>
      </c>
      <c r="D75" s="191" t="s">
        <v>59</v>
      </c>
      <c r="E75" s="204"/>
      <c r="F75" s="203"/>
      <c r="G75" s="153"/>
      <c r="H75" s="153"/>
      <c r="I75" s="153"/>
      <c r="J75" s="153" t="s">
        <v>539</v>
      </c>
      <c r="K75" s="217" t="s">
        <v>932</v>
      </c>
      <c r="L75" s="115" t="s">
        <v>854</v>
      </c>
    </row>
    <row r="76" spans="1:12" ht="50">
      <c r="A76" s="190" t="s">
        <v>651</v>
      </c>
      <c r="B76" s="190" t="s">
        <v>487</v>
      </c>
      <c r="C76" s="190" t="s">
        <v>750</v>
      </c>
      <c r="D76" s="191" t="s">
        <v>59</v>
      </c>
      <c r="E76" s="204"/>
      <c r="F76" s="203"/>
      <c r="G76" s="153"/>
      <c r="H76" s="153"/>
      <c r="I76" s="153"/>
      <c r="J76" s="153" t="s">
        <v>539</v>
      </c>
      <c r="K76" s="217" t="s">
        <v>933</v>
      </c>
      <c r="L76" s="115" t="s">
        <v>854</v>
      </c>
    </row>
    <row r="77" spans="1:12" ht="40">
      <c r="A77" s="190" t="s">
        <v>652</v>
      </c>
      <c r="B77" s="190" t="s">
        <v>713</v>
      </c>
      <c r="C77" s="190" t="s">
        <v>108</v>
      </c>
      <c r="D77" s="190" t="s">
        <v>286</v>
      </c>
      <c r="E77" s="202"/>
      <c r="F77" s="203"/>
      <c r="G77" s="153">
        <v>0</v>
      </c>
      <c r="H77" s="153"/>
      <c r="I77" s="153"/>
      <c r="J77" s="153" t="s">
        <v>435</v>
      </c>
      <c r="K77" s="217" t="s">
        <v>934</v>
      </c>
      <c r="L77" s="217" t="s">
        <v>926</v>
      </c>
    </row>
    <row r="78" spans="1:12" ht="30">
      <c r="A78" s="190" t="s">
        <v>693</v>
      </c>
      <c r="B78" s="190" t="s">
        <v>703</v>
      </c>
      <c r="C78" s="190" t="s">
        <v>751</v>
      </c>
      <c r="D78" s="190" t="s">
        <v>434</v>
      </c>
      <c r="E78" s="202"/>
      <c r="F78" s="203"/>
      <c r="G78" s="153">
        <v>0</v>
      </c>
      <c r="H78" s="153"/>
      <c r="I78" s="153"/>
      <c r="J78" s="153" t="s">
        <v>435</v>
      </c>
      <c r="K78" s="217" t="s">
        <v>935</v>
      </c>
      <c r="L78" s="217" t="s">
        <v>906</v>
      </c>
    </row>
    <row r="79" spans="1:12" ht="20">
      <c r="A79" s="190" t="s">
        <v>690</v>
      </c>
      <c r="B79" s="190" t="s">
        <v>698</v>
      </c>
      <c r="C79" s="190" t="s">
        <v>752</v>
      </c>
      <c r="D79" s="190" t="s">
        <v>278</v>
      </c>
      <c r="E79" s="202"/>
      <c r="F79" s="203"/>
      <c r="G79" s="153">
        <v>0</v>
      </c>
      <c r="H79" s="153"/>
      <c r="I79" s="153"/>
      <c r="J79" s="153" t="s">
        <v>435</v>
      </c>
      <c r="K79" s="217" t="s">
        <v>936</v>
      </c>
      <c r="L79" s="217" t="s">
        <v>886</v>
      </c>
    </row>
    <row r="80" spans="1:12" ht="20">
      <c r="A80" s="190" t="s">
        <v>653</v>
      </c>
      <c r="B80" s="190" t="s">
        <v>488</v>
      </c>
      <c r="C80" s="190" t="s">
        <v>109</v>
      </c>
      <c r="D80" s="190" t="s">
        <v>286</v>
      </c>
      <c r="E80" s="204"/>
      <c r="F80" s="203"/>
      <c r="G80" s="153">
        <v>0</v>
      </c>
      <c r="H80" s="153"/>
      <c r="I80" s="153"/>
      <c r="J80" s="153" t="s">
        <v>435</v>
      </c>
      <c r="K80" s="217" t="s">
        <v>937</v>
      </c>
      <c r="L80" s="217" t="s">
        <v>926</v>
      </c>
    </row>
    <row r="81" spans="1:12" ht="30">
      <c r="A81" s="190" t="s">
        <v>654</v>
      </c>
      <c r="B81" s="190" t="s">
        <v>489</v>
      </c>
      <c r="C81" s="190" t="s">
        <v>110</v>
      </c>
      <c r="D81" s="190" t="s">
        <v>286</v>
      </c>
      <c r="E81" s="204"/>
      <c r="F81" s="203"/>
      <c r="G81" s="153">
        <v>0</v>
      </c>
      <c r="H81" s="153"/>
      <c r="I81" s="153"/>
      <c r="J81" s="153" t="s">
        <v>435</v>
      </c>
      <c r="K81" s="217" t="s">
        <v>938</v>
      </c>
      <c r="L81" s="217" t="s">
        <v>926</v>
      </c>
    </row>
    <row r="82" spans="1:12" ht="10">
      <c r="A82" s="95">
        <v>7</v>
      </c>
      <c r="B82" s="95" t="s">
        <v>111</v>
      </c>
      <c r="C82" s="95" t="s">
        <v>111</v>
      </c>
      <c r="D82" s="96" t="s">
        <v>55</v>
      </c>
      <c r="E82" s="98" t="s">
        <v>56</v>
      </c>
      <c r="F82" s="97" t="s">
        <v>57</v>
      </c>
      <c r="G82" s="151">
        <f>SUM(G83:G121)</f>
        <v>0</v>
      </c>
      <c r="H82" s="151">
        <v>48</v>
      </c>
      <c r="I82" s="152">
        <f>G82/H82</f>
        <v>0</v>
      </c>
      <c r="J82" s="151" t="s">
        <v>538</v>
      </c>
      <c r="K82" s="95" t="s">
        <v>939</v>
      </c>
      <c r="L82" s="96" t="s">
        <v>55</v>
      </c>
    </row>
    <row r="83" spans="1:12" s="17" customFormat="1" ht="20">
      <c r="A83" s="185" t="s">
        <v>655</v>
      </c>
      <c r="B83" s="185" t="s">
        <v>490</v>
      </c>
      <c r="C83" s="185" t="s">
        <v>608</v>
      </c>
      <c r="D83" s="185" t="s">
        <v>59</v>
      </c>
      <c r="E83" s="202"/>
      <c r="F83" s="203"/>
      <c r="G83" s="153"/>
      <c r="H83" s="153"/>
      <c r="I83" s="153"/>
      <c r="J83" s="153" t="s">
        <v>539</v>
      </c>
      <c r="K83" s="217" t="s">
        <v>940</v>
      </c>
      <c r="L83" s="217" t="s">
        <v>854</v>
      </c>
    </row>
    <row r="84" spans="1:12" ht="30">
      <c r="A84" s="185" t="s">
        <v>567</v>
      </c>
      <c r="B84" s="185" t="s">
        <v>491</v>
      </c>
      <c r="C84" s="187" t="s">
        <v>753</v>
      </c>
      <c r="D84" s="185" t="s">
        <v>151</v>
      </c>
      <c r="E84" s="202"/>
      <c r="F84" s="203"/>
      <c r="G84" s="153">
        <v>0</v>
      </c>
      <c r="H84" s="153"/>
      <c r="I84" s="153"/>
      <c r="J84" s="153" t="s">
        <v>435</v>
      </c>
      <c r="K84" s="217" t="s">
        <v>941</v>
      </c>
      <c r="L84" s="217" t="s">
        <v>899</v>
      </c>
    </row>
    <row r="85" spans="1:12" ht="70">
      <c r="A85" s="185" t="s">
        <v>656</v>
      </c>
      <c r="B85" s="185" t="s">
        <v>568</v>
      </c>
      <c r="C85" s="185" t="s">
        <v>754</v>
      </c>
      <c r="D85" s="186" t="s">
        <v>59</v>
      </c>
      <c r="E85" s="204"/>
      <c r="F85" s="203"/>
      <c r="G85" s="153"/>
      <c r="H85" s="153"/>
      <c r="I85" s="153"/>
      <c r="J85" s="153" t="s">
        <v>539</v>
      </c>
      <c r="K85" s="217" t="s">
        <v>942</v>
      </c>
      <c r="L85" s="115" t="s">
        <v>854</v>
      </c>
    </row>
    <row r="86" spans="1:12" ht="20">
      <c r="A86" s="185" t="s">
        <v>714</v>
      </c>
      <c r="B86" s="185" t="s">
        <v>112</v>
      </c>
      <c r="C86" s="185" t="s">
        <v>755</v>
      </c>
      <c r="D86" s="186" t="s">
        <v>62</v>
      </c>
      <c r="E86" s="204"/>
      <c r="F86" s="203"/>
      <c r="G86" s="153"/>
      <c r="H86" s="153"/>
      <c r="I86" s="153"/>
      <c r="J86" s="153" t="s">
        <v>543</v>
      </c>
      <c r="K86" s="217" t="s">
        <v>943</v>
      </c>
      <c r="L86" s="115" t="s">
        <v>62</v>
      </c>
    </row>
    <row r="87" spans="1:12" ht="20">
      <c r="A87" s="185" t="s">
        <v>715</v>
      </c>
      <c r="B87" s="185" t="s">
        <v>113</v>
      </c>
      <c r="C87" s="185" t="s">
        <v>756</v>
      </c>
      <c r="D87" s="186" t="s">
        <v>62</v>
      </c>
      <c r="E87" s="205"/>
      <c r="F87" s="206"/>
      <c r="G87" s="153"/>
      <c r="H87" s="153"/>
      <c r="I87" s="153"/>
      <c r="J87" s="153" t="s">
        <v>543</v>
      </c>
      <c r="K87" s="217" t="s">
        <v>944</v>
      </c>
      <c r="L87" s="115" t="s">
        <v>62</v>
      </c>
    </row>
    <row r="88" spans="1:12" ht="60">
      <c r="A88" s="185" t="s">
        <v>657</v>
      </c>
      <c r="B88" s="185" t="s">
        <v>492</v>
      </c>
      <c r="C88" s="185" t="s">
        <v>114</v>
      </c>
      <c r="D88" s="186" t="s">
        <v>59</v>
      </c>
      <c r="E88" s="205"/>
      <c r="F88" s="206"/>
      <c r="G88" s="153"/>
      <c r="H88" s="153"/>
      <c r="I88" s="153"/>
      <c r="J88" s="153" t="s">
        <v>539</v>
      </c>
      <c r="K88" s="217" t="s">
        <v>945</v>
      </c>
      <c r="L88" s="115" t="s">
        <v>854</v>
      </c>
    </row>
    <row r="89" spans="1:12" ht="50">
      <c r="A89" s="185" t="s">
        <v>658</v>
      </c>
      <c r="B89" s="185" t="s">
        <v>493</v>
      </c>
      <c r="C89" s="187" t="s">
        <v>757</v>
      </c>
      <c r="D89" s="186" t="s">
        <v>59</v>
      </c>
      <c r="E89" s="204"/>
      <c r="F89" s="203"/>
      <c r="G89" s="153"/>
      <c r="H89" s="153"/>
      <c r="I89" s="153"/>
      <c r="J89" s="153" t="s">
        <v>539</v>
      </c>
      <c r="K89" s="217" t="s">
        <v>946</v>
      </c>
      <c r="L89" s="115" t="s">
        <v>854</v>
      </c>
    </row>
    <row r="90" spans="1:12" ht="10">
      <c r="A90" s="185" t="s">
        <v>569</v>
      </c>
      <c r="B90" s="185" t="s">
        <v>494</v>
      </c>
      <c r="C90" s="185" t="s">
        <v>603</v>
      </c>
      <c r="D90" s="186" t="s">
        <v>62</v>
      </c>
      <c r="E90" s="202"/>
      <c r="F90" s="203"/>
      <c r="G90" s="153"/>
      <c r="H90" s="153"/>
      <c r="I90" s="153"/>
      <c r="J90" s="153" t="s">
        <v>543</v>
      </c>
      <c r="K90" s="217" t="s">
        <v>947</v>
      </c>
      <c r="L90" s="115" t="s">
        <v>62</v>
      </c>
    </row>
    <row r="91" spans="1:12" ht="20">
      <c r="A91" s="185" t="s">
        <v>570</v>
      </c>
      <c r="B91" s="185" t="s">
        <v>495</v>
      </c>
      <c r="C91" s="185" t="s">
        <v>602</v>
      </c>
      <c r="D91" s="186" t="s">
        <v>62</v>
      </c>
      <c r="E91" s="204"/>
      <c r="F91" s="203"/>
      <c r="G91" s="153"/>
      <c r="H91" s="153"/>
      <c r="I91" s="153"/>
      <c r="J91" s="153" t="s">
        <v>543</v>
      </c>
      <c r="K91" s="217" t="s">
        <v>948</v>
      </c>
      <c r="L91" s="115" t="s">
        <v>62</v>
      </c>
    </row>
    <row r="92" spans="1:12" ht="30">
      <c r="A92" s="185" t="s">
        <v>659</v>
      </c>
      <c r="B92" s="185" t="s">
        <v>496</v>
      </c>
      <c r="C92" s="185" t="s">
        <v>115</v>
      </c>
      <c r="D92" s="185" t="s">
        <v>282</v>
      </c>
      <c r="E92" s="204"/>
      <c r="F92" s="203"/>
      <c r="G92" s="153">
        <v>0</v>
      </c>
      <c r="H92" s="153"/>
      <c r="I92" s="153"/>
      <c r="J92" s="153" t="s">
        <v>435</v>
      </c>
      <c r="K92" s="217" t="s">
        <v>949</v>
      </c>
      <c r="L92" s="217" t="s">
        <v>950</v>
      </c>
    </row>
    <row r="93" spans="1:12" ht="40">
      <c r="A93" s="185" t="s">
        <v>571</v>
      </c>
      <c r="B93" s="185" t="s">
        <v>497</v>
      </c>
      <c r="C93" s="185" t="s">
        <v>116</v>
      </c>
      <c r="D93" s="186" t="s">
        <v>59</v>
      </c>
      <c r="E93" s="204"/>
      <c r="F93" s="203"/>
      <c r="G93" s="153"/>
      <c r="H93" s="153"/>
      <c r="I93" s="153"/>
      <c r="J93" s="153" t="s">
        <v>539</v>
      </c>
      <c r="K93" s="217" t="s">
        <v>951</v>
      </c>
      <c r="L93" s="115" t="s">
        <v>854</v>
      </c>
    </row>
    <row r="94" spans="1:12" ht="70">
      <c r="A94" s="185" t="s">
        <v>572</v>
      </c>
      <c r="B94" s="185" t="s">
        <v>498</v>
      </c>
      <c r="C94" s="185" t="s">
        <v>609</v>
      </c>
      <c r="D94" s="185" t="s">
        <v>283</v>
      </c>
      <c r="E94" s="204"/>
      <c r="F94" s="203"/>
      <c r="G94" s="153">
        <v>0</v>
      </c>
      <c r="H94" s="153"/>
      <c r="I94" s="153"/>
      <c r="J94" s="153" t="s">
        <v>435</v>
      </c>
      <c r="K94" s="217" t="s">
        <v>952</v>
      </c>
      <c r="L94" s="217" t="s">
        <v>950</v>
      </c>
    </row>
    <row r="95" spans="1:12" ht="10">
      <c r="A95" s="185" t="s">
        <v>573</v>
      </c>
      <c r="B95" s="185" t="s">
        <v>499</v>
      </c>
      <c r="C95" s="185" t="s">
        <v>117</v>
      </c>
      <c r="D95" s="185" t="s">
        <v>59</v>
      </c>
      <c r="E95" s="204"/>
      <c r="F95" s="203"/>
      <c r="G95" s="153"/>
      <c r="H95" s="153"/>
      <c r="I95" s="153"/>
      <c r="J95" s="153" t="s">
        <v>539</v>
      </c>
      <c r="K95" s="217" t="s">
        <v>953</v>
      </c>
      <c r="L95" s="217" t="s">
        <v>854</v>
      </c>
    </row>
    <row r="96" spans="1:12" ht="30">
      <c r="A96" s="186" t="s">
        <v>574</v>
      </c>
      <c r="B96" s="186" t="s">
        <v>500</v>
      </c>
      <c r="C96" s="185" t="s">
        <v>118</v>
      </c>
      <c r="D96" s="185" t="s">
        <v>284</v>
      </c>
      <c r="E96" s="204"/>
      <c r="F96" s="203"/>
      <c r="G96" s="153">
        <v>0</v>
      </c>
      <c r="H96" s="153"/>
      <c r="I96" s="153"/>
      <c r="J96" s="153" t="s">
        <v>435</v>
      </c>
      <c r="K96" s="217" t="s">
        <v>954</v>
      </c>
      <c r="L96" s="217" t="s">
        <v>899</v>
      </c>
    </row>
    <row r="97" spans="1:12" ht="30">
      <c r="A97" s="185" t="s">
        <v>575</v>
      </c>
      <c r="B97" s="185" t="s">
        <v>501</v>
      </c>
      <c r="C97" s="185" t="s">
        <v>119</v>
      </c>
      <c r="D97" s="185" t="s">
        <v>284</v>
      </c>
      <c r="E97" s="204"/>
      <c r="F97" s="203"/>
      <c r="G97" s="153">
        <v>0</v>
      </c>
      <c r="H97" s="153"/>
      <c r="I97" s="153"/>
      <c r="J97" s="153" t="s">
        <v>435</v>
      </c>
      <c r="K97" s="217" t="s">
        <v>955</v>
      </c>
      <c r="L97" s="217" t="s">
        <v>899</v>
      </c>
    </row>
    <row r="98" spans="1:12" ht="40">
      <c r="A98" s="185" t="s">
        <v>576</v>
      </c>
      <c r="B98" s="185" t="s">
        <v>502</v>
      </c>
      <c r="C98" s="185" t="s">
        <v>120</v>
      </c>
      <c r="D98" s="185" t="s">
        <v>282</v>
      </c>
      <c r="E98" s="204"/>
      <c r="F98" s="203"/>
      <c r="G98" s="153">
        <v>0</v>
      </c>
      <c r="H98" s="153"/>
      <c r="I98" s="153"/>
      <c r="J98" s="153" t="s">
        <v>435</v>
      </c>
      <c r="K98" s="217" t="s">
        <v>956</v>
      </c>
      <c r="L98" s="217" t="s">
        <v>957</v>
      </c>
    </row>
    <row r="99" spans="1:12" ht="20">
      <c r="A99" s="208" t="s">
        <v>758</v>
      </c>
      <c r="B99" s="208" t="s">
        <v>759</v>
      </c>
      <c r="C99" s="208" t="s">
        <v>760</v>
      </c>
      <c r="D99" s="208" t="s">
        <v>279</v>
      </c>
      <c r="E99" s="204"/>
      <c r="F99" s="203"/>
      <c r="G99" s="153">
        <v>0</v>
      </c>
      <c r="H99" s="153"/>
      <c r="I99" s="153"/>
      <c r="J99" s="153" t="s">
        <v>435</v>
      </c>
      <c r="K99" s="217" t="s">
        <v>1010</v>
      </c>
      <c r="L99" s="217" t="s">
        <v>899</v>
      </c>
    </row>
    <row r="100" spans="1:12" ht="30">
      <c r="A100" s="185" t="s">
        <v>660</v>
      </c>
      <c r="B100" s="185" t="s">
        <v>503</v>
      </c>
      <c r="C100" s="185" t="s">
        <v>121</v>
      </c>
      <c r="D100" s="186" t="s">
        <v>59</v>
      </c>
      <c r="E100" s="202"/>
      <c r="F100" s="203"/>
      <c r="G100" s="153"/>
      <c r="H100" s="153"/>
      <c r="I100" s="153"/>
      <c r="J100" s="153" t="s">
        <v>539</v>
      </c>
      <c r="K100" s="217" t="s">
        <v>958</v>
      </c>
      <c r="L100" s="115" t="s">
        <v>854</v>
      </c>
    </row>
    <row r="101" spans="1:12" ht="40">
      <c r="A101" s="185" t="s">
        <v>577</v>
      </c>
      <c r="B101" s="185" t="s">
        <v>504</v>
      </c>
      <c r="C101" s="185" t="s">
        <v>604</v>
      </c>
      <c r="D101" s="186" t="s">
        <v>59</v>
      </c>
      <c r="E101" s="204"/>
      <c r="F101" s="203"/>
      <c r="G101" s="153"/>
      <c r="H101" s="153"/>
      <c r="I101" s="153"/>
      <c r="J101" s="153" t="s">
        <v>539</v>
      </c>
      <c r="K101" s="217" t="s">
        <v>959</v>
      </c>
      <c r="L101" s="115" t="s">
        <v>854</v>
      </c>
    </row>
    <row r="102" spans="1:12" ht="50">
      <c r="A102" s="185" t="s">
        <v>661</v>
      </c>
      <c r="B102" s="185" t="s">
        <v>505</v>
      </c>
      <c r="C102" s="185" t="s">
        <v>122</v>
      </c>
      <c r="D102" s="185" t="s">
        <v>123</v>
      </c>
      <c r="E102" s="202"/>
      <c r="F102" s="203"/>
      <c r="G102" s="153"/>
      <c r="H102" s="153"/>
      <c r="I102" s="153"/>
      <c r="J102" s="153" t="s">
        <v>539</v>
      </c>
      <c r="K102" s="217" t="s">
        <v>960</v>
      </c>
      <c r="L102" s="217" t="s">
        <v>961</v>
      </c>
    </row>
    <row r="103" spans="1:12" ht="50">
      <c r="A103" s="185" t="s">
        <v>662</v>
      </c>
      <c r="B103" s="185" t="s">
        <v>846</v>
      </c>
      <c r="C103" s="185" t="s">
        <v>124</v>
      </c>
      <c r="D103" s="186" t="s">
        <v>59</v>
      </c>
      <c r="E103" s="202"/>
      <c r="F103" s="203"/>
      <c r="G103" s="153"/>
      <c r="H103" s="153"/>
      <c r="I103" s="153"/>
      <c r="J103" s="153" t="s">
        <v>539</v>
      </c>
      <c r="K103" s="217" t="s">
        <v>962</v>
      </c>
      <c r="L103" s="115" t="s">
        <v>854</v>
      </c>
    </row>
    <row r="104" spans="1:12" ht="30">
      <c r="A104" s="185" t="s">
        <v>663</v>
      </c>
      <c r="B104" s="185" t="s">
        <v>506</v>
      </c>
      <c r="C104" s="185" t="s">
        <v>125</v>
      </c>
      <c r="D104" s="186" t="s">
        <v>59</v>
      </c>
      <c r="E104" s="202"/>
      <c r="F104" s="203"/>
      <c r="G104" s="153"/>
      <c r="H104" s="153"/>
      <c r="I104" s="153"/>
      <c r="J104" s="153" t="s">
        <v>539</v>
      </c>
      <c r="K104" s="217" t="s">
        <v>963</v>
      </c>
      <c r="L104" s="115" t="s">
        <v>854</v>
      </c>
    </row>
    <row r="105" spans="1:12" ht="20">
      <c r="A105" s="185" t="s">
        <v>578</v>
      </c>
      <c r="B105" s="185" t="s">
        <v>507</v>
      </c>
      <c r="C105" s="185" t="s">
        <v>126</v>
      </c>
      <c r="D105" s="185" t="s">
        <v>279</v>
      </c>
      <c r="E105" s="204"/>
      <c r="F105" s="203"/>
      <c r="G105" s="153">
        <v>0</v>
      </c>
      <c r="H105" s="153"/>
      <c r="I105" s="153"/>
      <c r="J105" s="153" t="s">
        <v>435</v>
      </c>
      <c r="K105" s="217" t="s">
        <v>964</v>
      </c>
      <c r="L105" s="217" t="s">
        <v>899</v>
      </c>
    </row>
    <row r="106" spans="1:12" ht="30">
      <c r="A106" s="208" t="s">
        <v>761</v>
      </c>
      <c r="B106" s="208" t="s">
        <v>762</v>
      </c>
      <c r="C106" s="208" t="s">
        <v>763</v>
      </c>
      <c r="D106" s="208" t="s">
        <v>285</v>
      </c>
      <c r="E106" s="204"/>
      <c r="F106" s="203"/>
      <c r="G106" s="153">
        <v>0</v>
      </c>
      <c r="H106" s="153"/>
      <c r="I106" s="153"/>
      <c r="J106" s="153" t="s">
        <v>435</v>
      </c>
      <c r="K106" s="217" t="s">
        <v>1011</v>
      </c>
      <c r="L106" s="217" t="s">
        <v>926</v>
      </c>
    </row>
    <row r="107" spans="1:12" ht="30">
      <c r="A107" s="185" t="s">
        <v>579</v>
      </c>
      <c r="B107" s="185" t="s">
        <v>508</v>
      </c>
      <c r="C107" s="185" t="s">
        <v>127</v>
      </c>
      <c r="D107" s="186" t="s">
        <v>59</v>
      </c>
      <c r="E107" s="202"/>
      <c r="F107" s="203"/>
      <c r="G107" s="153"/>
      <c r="H107" s="153"/>
      <c r="I107" s="153"/>
      <c r="J107" s="153" t="s">
        <v>539</v>
      </c>
      <c r="K107" s="217" t="s">
        <v>965</v>
      </c>
      <c r="L107" s="115" t="s">
        <v>854</v>
      </c>
    </row>
    <row r="108" spans="1:12" ht="20">
      <c r="A108" s="185" t="s">
        <v>579</v>
      </c>
      <c r="B108" s="185" t="s">
        <v>509</v>
      </c>
      <c r="C108" s="185" t="s">
        <v>128</v>
      </c>
      <c r="D108" s="186" t="s">
        <v>62</v>
      </c>
      <c r="E108" s="202"/>
      <c r="F108" s="203"/>
      <c r="G108" s="153"/>
      <c r="H108" s="153"/>
      <c r="I108" s="153"/>
      <c r="J108" s="153" t="s">
        <v>543</v>
      </c>
      <c r="K108" s="217" t="s">
        <v>966</v>
      </c>
      <c r="L108" s="115" t="s">
        <v>62</v>
      </c>
    </row>
    <row r="109" spans="1:12" ht="20">
      <c r="A109" s="185" t="s">
        <v>580</v>
      </c>
      <c r="B109" s="185" t="s">
        <v>510</v>
      </c>
      <c r="C109" s="185" t="s">
        <v>129</v>
      </c>
      <c r="D109" s="186" t="s">
        <v>62</v>
      </c>
      <c r="E109" s="204"/>
      <c r="F109" s="203"/>
      <c r="G109" s="153"/>
      <c r="H109" s="153"/>
      <c r="I109" s="153"/>
      <c r="J109" s="153" t="s">
        <v>543</v>
      </c>
      <c r="K109" s="217" t="s">
        <v>967</v>
      </c>
      <c r="L109" s="115" t="s">
        <v>62</v>
      </c>
    </row>
    <row r="110" spans="1:12" ht="30">
      <c r="A110" s="185" t="s">
        <v>664</v>
      </c>
      <c r="B110" s="185" t="s">
        <v>847</v>
      </c>
      <c r="C110" s="185" t="s">
        <v>130</v>
      </c>
      <c r="D110" s="186" t="s">
        <v>59</v>
      </c>
      <c r="E110" s="204"/>
      <c r="F110" s="203"/>
      <c r="G110" s="153"/>
      <c r="H110" s="153"/>
      <c r="I110" s="153"/>
      <c r="J110" s="153" t="s">
        <v>539</v>
      </c>
      <c r="K110" s="217" t="s">
        <v>968</v>
      </c>
      <c r="L110" s="115" t="s">
        <v>854</v>
      </c>
    </row>
    <row r="111" spans="1:12" ht="20">
      <c r="A111" s="187" t="s">
        <v>581</v>
      </c>
      <c r="B111" s="187" t="s">
        <v>823</v>
      </c>
      <c r="C111" s="187" t="s">
        <v>764</v>
      </c>
      <c r="D111" s="211" t="s">
        <v>284</v>
      </c>
      <c r="E111" s="202"/>
      <c r="F111" s="203"/>
      <c r="G111" s="153">
        <v>0</v>
      </c>
      <c r="H111" s="153"/>
      <c r="I111" s="153"/>
      <c r="J111" s="153" t="s">
        <v>435</v>
      </c>
      <c r="K111" s="217" t="s">
        <v>1012</v>
      </c>
      <c r="L111" s="217" t="s">
        <v>899</v>
      </c>
    </row>
    <row r="112" spans="1:12" ht="30">
      <c r="A112" s="185" t="s">
        <v>582</v>
      </c>
      <c r="B112" s="185" t="s">
        <v>511</v>
      </c>
      <c r="C112" s="185" t="s">
        <v>131</v>
      </c>
      <c r="D112" s="186" t="s">
        <v>59</v>
      </c>
      <c r="E112" s="204"/>
      <c r="F112" s="203"/>
      <c r="G112" s="153"/>
      <c r="H112" s="153"/>
      <c r="I112" s="153"/>
      <c r="J112" s="153" t="s">
        <v>539</v>
      </c>
      <c r="K112" s="217" t="s">
        <v>969</v>
      </c>
      <c r="L112" s="115" t="s">
        <v>854</v>
      </c>
    </row>
    <row r="113" spans="1:12" ht="40">
      <c r="A113" s="185" t="s">
        <v>665</v>
      </c>
      <c r="B113" s="185" t="s">
        <v>512</v>
      </c>
      <c r="C113" s="185" t="s">
        <v>765</v>
      </c>
      <c r="D113" s="186" t="s">
        <v>59</v>
      </c>
      <c r="E113" s="204"/>
      <c r="F113" s="203"/>
      <c r="G113" s="153"/>
      <c r="H113" s="153"/>
      <c r="I113" s="153"/>
      <c r="J113" s="153" t="s">
        <v>539</v>
      </c>
      <c r="K113" s="217" t="s">
        <v>970</v>
      </c>
      <c r="L113" s="115" t="s">
        <v>854</v>
      </c>
    </row>
    <row r="114" spans="1:12" ht="20">
      <c r="A114" s="185" t="s">
        <v>666</v>
      </c>
      <c r="B114" s="185" t="s">
        <v>513</v>
      </c>
      <c r="C114" s="185" t="s">
        <v>132</v>
      </c>
      <c r="D114" s="185" t="s">
        <v>278</v>
      </c>
      <c r="E114" s="204"/>
      <c r="F114" s="203"/>
      <c r="G114" s="153">
        <v>0</v>
      </c>
      <c r="H114" s="153"/>
      <c r="I114" s="153"/>
      <c r="J114" s="153" t="s">
        <v>435</v>
      </c>
      <c r="K114" s="217" t="s">
        <v>971</v>
      </c>
      <c r="L114" s="217" t="s">
        <v>886</v>
      </c>
    </row>
    <row r="115" spans="1:12" ht="50">
      <c r="A115" s="185" t="s">
        <v>667</v>
      </c>
      <c r="B115" s="185" t="s">
        <v>706</v>
      </c>
      <c r="C115" s="192" t="s">
        <v>766</v>
      </c>
      <c r="D115" s="186" t="s">
        <v>59</v>
      </c>
      <c r="E115" s="204"/>
      <c r="F115" s="203"/>
      <c r="G115" s="153"/>
      <c r="H115" s="153"/>
      <c r="I115" s="153"/>
      <c r="J115" s="153" t="s">
        <v>539</v>
      </c>
      <c r="K115" s="217" t="s">
        <v>972</v>
      </c>
      <c r="L115" s="115" t="s">
        <v>854</v>
      </c>
    </row>
    <row r="116" spans="1:12" ht="20">
      <c r="A116" s="185" t="s">
        <v>583</v>
      </c>
      <c r="B116" s="185" t="s">
        <v>1015</v>
      </c>
      <c r="C116" s="187" t="s">
        <v>1014</v>
      </c>
      <c r="D116" s="187" t="s">
        <v>278</v>
      </c>
      <c r="E116" s="202"/>
      <c r="F116" s="203"/>
      <c r="G116" s="153">
        <v>0</v>
      </c>
      <c r="H116" s="153"/>
      <c r="I116" s="153"/>
      <c r="J116" s="153" t="s">
        <v>435</v>
      </c>
      <c r="K116" s="217" t="s">
        <v>1013</v>
      </c>
      <c r="L116" s="217" t="s">
        <v>886</v>
      </c>
    </row>
    <row r="117" spans="1:12" ht="30">
      <c r="A117" s="185" t="s">
        <v>584</v>
      </c>
      <c r="B117" s="185" t="s">
        <v>514</v>
      </c>
      <c r="C117" s="185" t="s">
        <v>133</v>
      </c>
      <c r="D117" s="186" t="s">
        <v>59</v>
      </c>
      <c r="E117" s="202"/>
      <c r="F117" s="203"/>
      <c r="G117" s="153"/>
      <c r="H117" s="153"/>
      <c r="I117" s="153"/>
      <c r="J117" s="153" t="s">
        <v>539</v>
      </c>
      <c r="K117" s="217" t="s">
        <v>973</v>
      </c>
      <c r="L117" s="115" t="s">
        <v>854</v>
      </c>
    </row>
    <row r="118" spans="1:12" ht="50">
      <c r="A118" s="185" t="s">
        <v>585</v>
      </c>
      <c r="B118" s="185" t="s">
        <v>515</v>
      </c>
      <c r="C118" s="185" t="s">
        <v>767</v>
      </c>
      <c r="D118" s="185" t="s">
        <v>59</v>
      </c>
      <c r="E118" s="202"/>
      <c r="F118" s="203"/>
      <c r="G118" s="153"/>
      <c r="H118" s="153"/>
      <c r="I118" s="153"/>
      <c r="J118" s="153" t="s">
        <v>539</v>
      </c>
      <c r="K118" s="217" t="s">
        <v>974</v>
      </c>
      <c r="L118" s="217" t="s">
        <v>854</v>
      </c>
    </row>
    <row r="119" spans="1:12" ht="20">
      <c r="A119" s="185" t="s">
        <v>586</v>
      </c>
      <c r="B119" s="185" t="s">
        <v>516</v>
      </c>
      <c r="C119" s="185" t="s">
        <v>768</v>
      </c>
      <c r="D119" s="185" t="s">
        <v>434</v>
      </c>
      <c r="E119" s="204"/>
      <c r="F119" s="203"/>
      <c r="G119" s="153">
        <v>0</v>
      </c>
      <c r="H119" s="153"/>
      <c r="I119" s="153"/>
      <c r="J119" s="153" t="s">
        <v>435</v>
      </c>
      <c r="K119" s="217" t="s">
        <v>975</v>
      </c>
      <c r="L119" s="217" t="s">
        <v>976</v>
      </c>
    </row>
    <row r="120" spans="1:12" ht="30">
      <c r="A120" s="185" t="s">
        <v>668</v>
      </c>
      <c r="B120" s="185" t="s">
        <v>517</v>
      </c>
      <c r="C120" s="185" t="s">
        <v>134</v>
      </c>
      <c r="D120" s="185" t="s">
        <v>284</v>
      </c>
      <c r="E120" s="204"/>
      <c r="F120" s="203"/>
      <c r="G120" s="153">
        <v>0</v>
      </c>
      <c r="H120" s="153"/>
      <c r="I120" s="153"/>
      <c r="J120" s="153" t="s">
        <v>435</v>
      </c>
      <c r="K120" s="217" t="s">
        <v>977</v>
      </c>
      <c r="L120" s="217" t="s">
        <v>899</v>
      </c>
    </row>
    <row r="121" spans="1:12" ht="20">
      <c r="A121" s="185" t="s">
        <v>669</v>
      </c>
      <c r="B121" s="185" t="s">
        <v>518</v>
      </c>
      <c r="C121" s="185" t="s">
        <v>135</v>
      </c>
      <c r="D121" s="185" t="s">
        <v>286</v>
      </c>
      <c r="E121" s="204"/>
      <c r="F121" s="203"/>
      <c r="G121" s="153">
        <v>0</v>
      </c>
      <c r="H121" s="153"/>
      <c r="I121" s="153"/>
      <c r="J121" s="153" t="s">
        <v>435</v>
      </c>
      <c r="K121" s="218" t="s">
        <v>978</v>
      </c>
      <c r="L121" s="217" t="s">
        <v>926</v>
      </c>
    </row>
    <row r="122" spans="1:12" ht="10">
      <c r="A122" s="95">
        <v>8</v>
      </c>
      <c r="B122" s="95" t="s">
        <v>136</v>
      </c>
      <c r="C122" s="95" t="s">
        <v>136</v>
      </c>
      <c r="D122" s="96" t="s">
        <v>55</v>
      </c>
      <c r="E122" s="98" t="s">
        <v>56</v>
      </c>
      <c r="F122" s="97" t="s">
        <v>57</v>
      </c>
      <c r="G122" s="151">
        <f>SUM(G123:G131)</f>
        <v>0</v>
      </c>
      <c r="H122" s="151">
        <v>13</v>
      </c>
      <c r="I122" s="152">
        <f>G122/H122</f>
        <v>0</v>
      </c>
      <c r="J122" s="151" t="s">
        <v>538</v>
      </c>
      <c r="K122" s="95" t="s">
        <v>979</v>
      </c>
      <c r="L122" s="96" t="s">
        <v>55</v>
      </c>
    </row>
    <row r="123" spans="1:12" ht="30">
      <c r="A123" s="185" t="s">
        <v>670</v>
      </c>
      <c r="B123" s="185" t="s">
        <v>519</v>
      </c>
      <c r="C123" s="185" t="s">
        <v>769</v>
      </c>
      <c r="D123" s="186" t="s">
        <v>59</v>
      </c>
      <c r="E123" s="202"/>
      <c r="F123" s="203"/>
      <c r="G123" s="153"/>
      <c r="H123" s="153"/>
      <c r="I123" s="153"/>
      <c r="J123" s="153" t="s">
        <v>539</v>
      </c>
      <c r="K123" s="217" t="s">
        <v>980</v>
      </c>
      <c r="L123" s="115" t="s">
        <v>854</v>
      </c>
    </row>
    <row r="124" spans="1:12" s="17" customFormat="1" ht="60">
      <c r="A124" s="185" t="s">
        <v>587</v>
      </c>
      <c r="B124" s="185" t="s">
        <v>844</v>
      </c>
      <c r="C124" s="185" t="s">
        <v>770</v>
      </c>
      <c r="D124" s="186" t="s">
        <v>59</v>
      </c>
      <c r="E124" s="204"/>
      <c r="F124" s="203"/>
      <c r="G124" s="153"/>
      <c r="H124" s="153"/>
      <c r="I124" s="153"/>
      <c r="J124" s="153" t="s">
        <v>539</v>
      </c>
      <c r="K124" s="217" t="s">
        <v>1016</v>
      </c>
      <c r="L124" s="115" t="s">
        <v>854</v>
      </c>
    </row>
    <row r="125" spans="1:12" ht="30">
      <c r="A125" s="185" t="s">
        <v>671</v>
      </c>
      <c r="B125" s="185" t="s">
        <v>610</v>
      </c>
      <c r="C125" s="185" t="s">
        <v>771</v>
      </c>
      <c r="D125" s="185" t="s">
        <v>279</v>
      </c>
      <c r="E125" s="204"/>
      <c r="F125" s="203"/>
      <c r="G125" s="153">
        <v>0</v>
      </c>
      <c r="H125" s="153"/>
      <c r="I125" s="153"/>
      <c r="J125" s="153" t="s">
        <v>435</v>
      </c>
      <c r="K125" s="217" t="s">
        <v>1017</v>
      </c>
      <c r="L125" s="217" t="s">
        <v>878</v>
      </c>
    </row>
    <row r="126" spans="1:12" ht="30">
      <c r="A126" s="185" t="s">
        <v>588</v>
      </c>
      <c r="B126" s="185" t="s">
        <v>824</v>
      </c>
      <c r="C126" s="185" t="s">
        <v>772</v>
      </c>
      <c r="D126" s="212" t="s">
        <v>284</v>
      </c>
      <c r="E126" s="204"/>
      <c r="F126" s="203"/>
      <c r="G126" s="153">
        <v>0</v>
      </c>
      <c r="H126" s="153"/>
      <c r="I126" s="153"/>
      <c r="J126" s="153" t="s">
        <v>435</v>
      </c>
      <c r="K126" s="217" t="s">
        <v>1020</v>
      </c>
      <c r="L126" s="217" t="s">
        <v>1018</v>
      </c>
    </row>
    <row r="127" spans="1:12" ht="20">
      <c r="A127" s="185" t="s">
        <v>589</v>
      </c>
      <c r="B127" s="185" t="s">
        <v>825</v>
      </c>
      <c r="C127" s="185" t="s">
        <v>773</v>
      </c>
      <c r="D127" s="212" t="s">
        <v>841</v>
      </c>
      <c r="E127" s="204"/>
      <c r="F127" s="203"/>
      <c r="G127" s="153">
        <v>0</v>
      </c>
      <c r="H127" s="153"/>
      <c r="I127" s="153"/>
      <c r="J127" s="153" t="s">
        <v>435</v>
      </c>
      <c r="K127" s="217" t="s">
        <v>1021</v>
      </c>
      <c r="L127" s="217" t="s">
        <v>1019</v>
      </c>
    </row>
    <row r="128" spans="1:12" ht="20">
      <c r="A128" s="185" t="s">
        <v>672</v>
      </c>
      <c r="B128" s="185" t="s">
        <v>826</v>
      </c>
      <c r="C128" s="185" t="s">
        <v>774</v>
      </c>
      <c r="D128" s="185" t="s">
        <v>283</v>
      </c>
      <c r="E128" s="204"/>
      <c r="F128" s="203"/>
      <c r="G128" s="153">
        <v>0</v>
      </c>
      <c r="H128" s="153"/>
      <c r="I128" s="153"/>
      <c r="J128" s="153" t="s">
        <v>435</v>
      </c>
      <c r="K128" s="217" t="s">
        <v>1022</v>
      </c>
      <c r="L128" s="217" t="s">
        <v>981</v>
      </c>
    </row>
    <row r="129" spans="1:12" ht="20">
      <c r="A129" s="185" t="s">
        <v>673</v>
      </c>
      <c r="B129" s="185" t="s">
        <v>520</v>
      </c>
      <c r="C129" s="185" t="s">
        <v>775</v>
      </c>
      <c r="D129" s="185" t="s">
        <v>284</v>
      </c>
      <c r="E129" s="204"/>
      <c r="F129" s="203"/>
      <c r="G129" s="153">
        <v>0</v>
      </c>
      <c r="H129" s="153"/>
      <c r="I129" s="153"/>
      <c r="J129" s="153" t="s">
        <v>435</v>
      </c>
      <c r="K129" s="217" t="s">
        <v>982</v>
      </c>
      <c r="L129" s="217" t="s">
        <v>874</v>
      </c>
    </row>
    <row r="130" spans="1:12" ht="30">
      <c r="A130" s="185" t="s">
        <v>674</v>
      </c>
      <c r="B130" s="185" t="s">
        <v>521</v>
      </c>
      <c r="C130" s="185" t="s">
        <v>776</v>
      </c>
      <c r="D130" s="186" t="s">
        <v>59</v>
      </c>
      <c r="E130" s="202"/>
      <c r="F130" s="203"/>
      <c r="G130" s="153"/>
      <c r="H130" s="153"/>
      <c r="I130" s="153"/>
      <c r="J130" s="153" t="s">
        <v>539</v>
      </c>
      <c r="K130" s="217" t="s">
        <v>983</v>
      </c>
      <c r="L130" s="115" t="s">
        <v>854</v>
      </c>
    </row>
    <row r="131" spans="1:12" ht="30">
      <c r="A131" s="187" t="s">
        <v>675</v>
      </c>
      <c r="B131" s="187" t="s">
        <v>777</v>
      </c>
      <c r="C131" s="187" t="s">
        <v>778</v>
      </c>
      <c r="D131" s="187" t="s">
        <v>281</v>
      </c>
      <c r="E131" s="204"/>
      <c r="F131" s="203"/>
      <c r="G131" s="153">
        <v>0</v>
      </c>
      <c r="H131" s="153"/>
      <c r="I131" s="153"/>
      <c r="J131" s="153" t="s">
        <v>435</v>
      </c>
      <c r="K131" s="217" t="s">
        <v>984</v>
      </c>
      <c r="L131" s="217" t="s">
        <v>912</v>
      </c>
    </row>
    <row r="132" spans="1:12" ht="20">
      <c r="A132" s="208" t="s">
        <v>779</v>
      </c>
      <c r="B132" s="208" t="s">
        <v>780</v>
      </c>
      <c r="C132" s="208" t="s">
        <v>781</v>
      </c>
      <c r="D132" s="208" t="s">
        <v>282</v>
      </c>
      <c r="E132" s="207"/>
      <c r="F132" s="153"/>
      <c r="G132" s="153">
        <v>0</v>
      </c>
      <c r="H132" s="153"/>
      <c r="I132" s="153"/>
      <c r="J132" s="153" t="s">
        <v>435</v>
      </c>
      <c r="K132" s="217" t="s">
        <v>1023</v>
      </c>
      <c r="L132" s="217" t="s">
        <v>981</v>
      </c>
    </row>
    <row r="133" spans="1:12" ht="30">
      <c r="A133" s="208" t="s">
        <v>782</v>
      </c>
      <c r="B133" s="208" t="s">
        <v>783</v>
      </c>
      <c r="C133" s="208" t="s">
        <v>784</v>
      </c>
      <c r="D133" s="208" t="s">
        <v>281</v>
      </c>
      <c r="E133" s="207"/>
      <c r="F133" s="153"/>
      <c r="G133" s="153">
        <v>0</v>
      </c>
      <c r="H133" s="153"/>
      <c r="I133" s="153"/>
      <c r="J133" s="153" t="s">
        <v>435</v>
      </c>
      <c r="K133" s="217" t="s">
        <v>1024</v>
      </c>
      <c r="L133" s="217" t="s">
        <v>906</v>
      </c>
    </row>
    <row r="134" spans="1:12" s="17" customFormat="1" ht="40">
      <c r="A134" s="208" t="s">
        <v>785</v>
      </c>
      <c r="B134" s="208" t="s">
        <v>786</v>
      </c>
      <c r="C134" s="208" t="s">
        <v>787</v>
      </c>
      <c r="D134" s="208" t="s">
        <v>278</v>
      </c>
      <c r="E134" s="153"/>
      <c r="F134" s="153"/>
      <c r="G134" s="153">
        <v>0</v>
      </c>
      <c r="H134" s="153"/>
      <c r="I134" s="153"/>
      <c r="J134" s="153" t="s">
        <v>435</v>
      </c>
      <c r="K134" s="217" t="s">
        <v>1025</v>
      </c>
      <c r="L134" s="217" t="s">
        <v>886</v>
      </c>
    </row>
    <row r="135" spans="1:12" ht="30">
      <c r="A135" s="208" t="s">
        <v>788</v>
      </c>
      <c r="B135" s="208" t="s">
        <v>789</v>
      </c>
      <c r="C135" s="208" t="s">
        <v>790</v>
      </c>
      <c r="D135" s="208" t="s">
        <v>281</v>
      </c>
      <c r="E135" s="207"/>
      <c r="F135" s="153"/>
      <c r="G135" s="153">
        <v>0</v>
      </c>
      <c r="H135" s="153"/>
      <c r="I135" s="153"/>
      <c r="J135" s="153" t="s">
        <v>435</v>
      </c>
      <c r="K135" s="217" t="s">
        <v>1026</v>
      </c>
      <c r="L135" s="217" t="s">
        <v>912</v>
      </c>
    </row>
    <row r="136" spans="1:12" ht="10">
      <c r="A136" s="95">
        <v>9</v>
      </c>
      <c r="B136" s="95" t="s">
        <v>590</v>
      </c>
      <c r="C136" s="95" t="s">
        <v>137</v>
      </c>
      <c r="D136" s="96" t="s">
        <v>55</v>
      </c>
      <c r="E136" s="98" t="s">
        <v>56</v>
      </c>
      <c r="F136" s="97" t="s">
        <v>57</v>
      </c>
      <c r="G136" s="151">
        <f>SUM(G137:G138)</f>
        <v>0</v>
      </c>
      <c r="H136" s="151">
        <v>0</v>
      </c>
      <c r="I136" s="152" t="e">
        <f>G136/H136</f>
        <v>#DIV/0!</v>
      </c>
      <c r="J136" s="151" t="s">
        <v>538</v>
      </c>
      <c r="K136" s="95" t="s">
        <v>985</v>
      </c>
      <c r="L136" s="96" t="s">
        <v>55</v>
      </c>
    </row>
    <row r="137" spans="1:12" ht="10">
      <c r="A137" s="183" t="s">
        <v>676</v>
      </c>
      <c r="B137" s="183" t="s">
        <v>522</v>
      </c>
      <c r="C137" s="183" t="s">
        <v>138</v>
      </c>
      <c r="D137" s="115" t="s">
        <v>59</v>
      </c>
      <c r="E137" s="156"/>
      <c r="F137" s="157"/>
      <c r="G137" s="153"/>
      <c r="H137" s="153"/>
      <c r="I137" s="153"/>
      <c r="J137" s="153" t="s">
        <v>539</v>
      </c>
      <c r="K137" s="217" t="s">
        <v>986</v>
      </c>
      <c r="L137" s="115" t="s">
        <v>854</v>
      </c>
    </row>
    <row r="138" spans="1:12" ht="50">
      <c r="A138" s="183" t="s">
        <v>591</v>
      </c>
      <c r="B138" s="183" t="s">
        <v>523</v>
      </c>
      <c r="C138" s="183" t="s">
        <v>139</v>
      </c>
      <c r="D138" s="115" t="s">
        <v>59</v>
      </c>
      <c r="E138" s="144"/>
      <c r="F138" s="159"/>
      <c r="G138" s="153"/>
      <c r="H138" s="153"/>
      <c r="I138" s="153"/>
      <c r="J138" s="153" t="s">
        <v>539</v>
      </c>
      <c r="K138" s="217" t="s">
        <v>987</v>
      </c>
      <c r="L138" s="115" t="s">
        <v>854</v>
      </c>
    </row>
    <row r="139" spans="1:12" s="17" customFormat="1" ht="10">
      <c r="A139" s="95">
        <v>10</v>
      </c>
      <c r="B139" s="95" t="s">
        <v>140</v>
      </c>
      <c r="C139" s="95" t="s">
        <v>140</v>
      </c>
      <c r="D139" s="96" t="s">
        <v>55</v>
      </c>
      <c r="E139" s="98" t="s">
        <v>56</v>
      </c>
      <c r="F139" s="97" t="s">
        <v>57</v>
      </c>
      <c r="G139" s="151">
        <f>SUM(G140:G145)</f>
        <v>0</v>
      </c>
      <c r="H139" s="151">
        <v>4</v>
      </c>
      <c r="I139" s="152">
        <f>G139/H139</f>
        <v>0</v>
      </c>
      <c r="J139" s="151" t="s">
        <v>538</v>
      </c>
      <c r="K139" s="95" t="s">
        <v>988</v>
      </c>
      <c r="L139" s="96" t="s">
        <v>55</v>
      </c>
    </row>
    <row r="140" spans="1:12" ht="170">
      <c r="A140" s="185" t="s">
        <v>677</v>
      </c>
      <c r="B140" s="185" t="s">
        <v>524</v>
      </c>
      <c r="C140" s="187" t="s">
        <v>791</v>
      </c>
      <c r="D140" s="186" t="s">
        <v>59</v>
      </c>
      <c r="E140" s="156"/>
      <c r="F140" s="157"/>
      <c r="G140" s="153"/>
      <c r="H140" s="153"/>
      <c r="I140" s="153"/>
      <c r="J140" s="153" t="s">
        <v>539</v>
      </c>
      <c r="K140" s="217" t="s">
        <v>989</v>
      </c>
      <c r="L140" s="115" t="s">
        <v>854</v>
      </c>
    </row>
    <row r="141" spans="1:12" ht="20">
      <c r="A141" s="185" t="s">
        <v>592</v>
      </c>
      <c r="B141" s="185" t="s">
        <v>525</v>
      </c>
      <c r="C141" s="185" t="s">
        <v>792</v>
      </c>
      <c r="D141" s="186" t="s">
        <v>62</v>
      </c>
      <c r="E141" s="144"/>
      <c r="F141" s="157"/>
      <c r="G141" s="153"/>
      <c r="H141" s="153"/>
      <c r="I141" s="153"/>
      <c r="J141" s="153" t="s">
        <v>543</v>
      </c>
      <c r="K141" s="217" t="s">
        <v>990</v>
      </c>
      <c r="L141" s="115" t="s">
        <v>62</v>
      </c>
    </row>
    <row r="142" spans="1:12" ht="30">
      <c r="A142" s="185" t="s">
        <v>593</v>
      </c>
      <c r="B142" s="185" t="s">
        <v>526</v>
      </c>
      <c r="C142" s="185" t="s">
        <v>611</v>
      </c>
      <c r="D142" s="186" t="s">
        <v>59</v>
      </c>
      <c r="E142" s="156"/>
      <c r="F142" s="157"/>
      <c r="G142" s="153"/>
      <c r="H142" s="153"/>
      <c r="I142" s="153"/>
      <c r="J142" s="153" t="s">
        <v>539</v>
      </c>
      <c r="K142" s="217" t="s">
        <v>991</v>
      </c>
      <c r="L142" s="115" t="s">
        <v>854</v>
      </c>
    </row>
    <row r="143" spans="1:12" ht="30">
      <c r="A143" s="185" t="s">
        <v>594</v>
      </c>
      <c r="B143" s="185" t="s">
        <v>848</v>
      </c>
      <c r="C143" s="185" t="s">
        <v>141</v>
      </c>
      <c r="D143" s="186" t="s">
        <v>59</v>
      </c>
      <c r="E143" s="156"/>
      <c r="F143" s="157"/>
      <c r="G143" s="153"/>
      <c r="H143" s="153"/>
      <c r="I143" s="153"/>
      <c r="J143" s="153" t="s">
        <v>539</v>
      </c>
      <c r="K143" s="217" t="s">
        <v>992</v>
      </c>
      <c r="L143" s="115" t="s">
        <v>854</v>
      </c>
    </row>
    <row r="144" spans="1:12" ht="30">
      <c r="A144" s="185" t="s">
        <v>595</v>
      </c>
      <c r="B144" s="185" t="s">
        <v>716</v>
      </c>
      <c r="C144" s="185" t="s">
        <v>793</v>
      </c>
      <c r="D144" s="185" t="s">
        <v>281</v>
      </c>
      <c r="E144" s="144"/>
      <c r="F144" s="157"/>
      <c r="G144" s="153">
        <v>0</v>
      </c>
      <c r="H144" s="153"/>
      <c r="I144" s="153"/>
      <c r="J144" s="153" t="s">
        <v>435</v>
      </c>
      <c r="K144" s="217" t="s">
        <v>993</v>
      </c>
      <c r="L144" s="217" t="s">
        <v>912</v>
      </c>
    </row>
    <row r="145" spans="1:12" ht="20">
      <c r="A145" s="185" t="s">
        <v>678</v>
      </c>
      <c r="B145" s="185" t="s">
        <v>527</v>
      </c>
      <c r="C145" s="185" t="s">
        <v>142</v>
      </c>
      <c r="D145" s="185" t="s">
        <v>281</v>
      </c>
      <c r="E145" s="144"/>
      <c r="F145" s="157"/>
      <c r="G145" s="153">
        <v>0</v>
      </c>
      <c r="H145" s="153"/>
      <c r="I145" s="153"/>
      <c r="J145" s="153" t="s">
        <v>435</v>
      </c>
      <c r="K145" s="219" t="s">
        <v>994</v>
      </c>
      <c r="L145" s="217" t="s">
        <v>912</v>
      </c>
    </row>
    <row r="146" spans="1:12" ht="10">
      <c r="A146" s="95">
        <v>11</v>
      </c>
      <c r="B146" s="95" t="s">
        <v>143</v>
      </c>
      <c r="C146" s="95" t="s">
        <v>143</v>
      </c>
      <c r="D146" s="96" t="s">
        <v>55</v>
      </c>
      <c r="E146" s="98" t="s">
        <v>56</v>
      </c>
      <c r="F146" s="97" t="s">
        <v>57</v>
      </c>
      <c r="G146" s="151">
        <f>SUM(G147:G150)</f>
        <v>0</v>
      </c>
      <c r="H146" s="151">
        <v>3</v>
      </c>
      <c r="I146" s="152">
        <f>G146/H146</f>
        <v>0</v>
      </c>
      <c r="J146" s="151" t="s">
        <v>538</v>
      </c>
      <c r="K146" s="95" t="s">
        <v>995</v>
      </c>
      <c r="L146" s="96" t="s">
        <v>55</v>
      </c>
    </row>
    <row r="147" spans="1:12" s="17" customFormat="1" ht="50">
      <c r="A147" s="190" t="s">
        <v>679</v>
      </c>
      <c r="B147" s="190" t="s">
        <v>528</v>
      </c>
      <c r="C147" s="190" t="s">
        <v>144</v>
      </c>
      <c r="D147" s="191" t="s">
        <v>59</v>
      </c>
      <c r="E147" s="202"/>
      <c r="F147" s="203"/>
      <c r="G147" s="153"/>
      <c r="H147" s="153"/>
      <c r="I147" s="153"/>
      <c r="J147" s="153" t="s">
        <v>539</v>
      </c>
      <c r="K147" s="217" t="s">
        <v>996</v>
      </c>
      <c r="L147" s="115" t="s">
        <v>854</v>
      </c>
    </row>
    <row r="148" spans="1:12" ht="30">
      <c r="A148" s="190" t="s">
        <v>680</v>
      </c>
      <c r="B148" s="190" t="s">
        <v>529</v>
      </c>
      <c r="C148" s="190" t="s">
        <v>794</v>
      </c>
      <c r="D148" s="190" t="s">
        <v>434</v>
      </c>
      <c r="E148" s="202"/>
      <c r="F148" s="203"/>
      <c r="G148" s="153">
        <v>0</v>
      </c>
      <c r="H148" s="153"/>
      <c r="I148" s="153"/>
      <c r="J148" s="153" t="s">
        <v>435</v>
      </c>
      <c r="K148" s="217" t="s">
        <v>997</v>
      </c>
      <c r="L148" s="217" t="s">
        <v>906</v>
      </c>
    </row>
    <row r="149" spans="1:12" ht="30">
      <c r="A149" s="190" t="s">
        <v>694</v>
      </c>
      <c r="B149" s="190" t="s">
        <v>700</v>
      </c>
      <c r="C149" s="190" t="s">
        <v>795</v>
      </c>
      <c r="D149" s="190" t="s">
        <v>286</v>
      </c>
      <c r="E149" s="202"/>
      <c r="F149" s="203"/>
      <c r="G149" s="153">
        <v>0</v>
      </c>
      <c r="H149" s="153"/>
      <c r="I149" s="153"/>
      <c r="J149" s="153" t="s">
        <v>435</v>
      </c>
      <c r="K149" s="217" t="s">
        <v>998</v>
      </c>
      <c r="L149" s="217" t="s">
        <v>999</v>
      </c>
    </row>
    <row r="150" spans="1:12" ht="40">
      <c r="A150" s="190" t="s">
        <v>681</v>
      </c>
      <c r="B150" s="190" t="s">
        <v>530</v>
      </c>
      <c r="C150" s="190" t="s">
        <v>145</v>
      </c>
      <c r="D150" s="191" t="s">
        <v>59</v>
      </c>
      <c r="E150" s="202"/>
      <c r="F150" s="203"/>
      <c r="G150" s="153"/>
      <c r="H150" s="153"/>
      <c r="I150" s="153"/>
      <c r="J150" s="153" t="s">
        <v>539</v>
      </c>
      <c r="K150" s="217" t="s">
        <v>1000</v>
      </c>
      <c r="L150" s="115" t="s">
        <v>854</v>
      </c>
    </row>
    <row r="151" spans="1:12" s="17" customFormat="1" ht="10">
      <c r="A151" s="95">
        <v>12</v>
      </c>
      <c r="B151" s="95" t="s">
        <v>146</v>
      </c>
      <c r="C151" s="95" t="s">
        <v>146</v>
      </c>
      <c r="D151" s="96" t="s">
        <v>55</v>
      </c>
      <c r="E151" s="98" t="s">
        <v>56</v>
      </c>
      <c r="F151" s="97" t="s">
        <v>57</v>
      </c>
      <c r="G151" s="151">
        <f>SUM(G152:G161)</f>
        <v>0</v>
      </c>
      <c r="H151" s="151">
        <v>4</v>
      </c>
      <c r="I151" s="152">
        <f>G151/H151</f>
        <v>0</v>
      </c>
      <c r="J151" s="151" t="s">
        <v>538</v>
      </c>
      <c r="K151" s="95" t="s">
        <v>146</v>
      </c>
      <c r="L151" s="96" t="s">
        <v>55</v>
      </c>
    </row>
    <row r="152" spans="1:12" ht="20">
      <c r="A152" s="185" t="s">
        <v>682</v>
      </c>
      <c r="B152" s="185" t="s">
        <v>531</v>
      </c>
      <c r="C152" s="185" t="s">
        <v>612</v>
      </c>
      <c r="D152" s="186" t="s">
        <v>59</v>
      </c>
      <c r="E152" s="144"/>
      <c r="F152" s="157"/>
      <c r="G152" s="153"/>
      <c r="H152" s="153"/>
      <c r="I152" s="153"/>
      <c r="J152" s="153" t="s">
        <v>539</v>
      </c>
      <c r="K152" s="217" t="s">
        <v>1001</v>
      </c>
      <c r="L152" s="115" t="s">
        <v>854</v>
      </c>
    </row>
    <row r="153" spans="1:12" ht="50">
      <c r="A153" s="185" t="s">
        <v>683</v>
      </c>
      <c r="B153" s="185" t="s">
        <v>717</v>
      </c>
      <c r="C153" s="187" t="s">
        <v>796</v>
      </c>
      <c r="D153" s="186" t="s">
        <v>59</v>
      </c>
      <c r="E153" s="144"/>
      <c r="F153" s="157"/>
      <c r="G153" s="153"/>
      <c r="H153" s="153"/>
      <c r="I153" s="153"/>
      <c r="J153" s="153" t="s">
        <v>539</v>
      </c>
      <c r="K153" s="217" t="s">
        <v>1002</v>
      </c>
      <c r="L153" s="115" t="s">
        <v>854</v>
      </c>
    </row>
    <row r="154" spans="1:12" ht="50">
      <c r="A154" s="185" t="s">
        <v>684</v>
      </c>
      <c r="B154" s="185" t="s">
        <v>532</v>
      </c>
      <c r="C154" s="185" t="s">
        <v>613</v>
      </c>
      <c r="D154" s="186" t="s">
        <v>59</v>
      </c>
      <c r="E154" s="156"/>
      <c r="F154" s="157"/>
      <c r="G154" s="153"/>
      <c r="H154" s="153"/>
      <c r="I154" s="153"/>
      <c r="J154" s="153" t="s">
        <v>539</v>
      </c>
      <c r="K154" s="217" t="s">
        <v>1003</v>
      </c>
      <c r="L154" s="115" t="s">
        <v>854</v>
      </c>
    </row>
    <row r="155" spans="1:12" ht="50">
      <c r="A155" s="185" t="s">
        <v>685</v>
      </c>
      <c r="B155" s="185" t="s">
        <v>533</v>
      </c>
      <c r="C155" s="185" t="s">
        <v>614</v>
      </c>
      <c r="D155" s="186" t="s">
        <v>59</v>
      </c>
      <c r="E155" s="156"/>
      <c r="F155" s="157"/>
      <c r="G155" s="153"/>
      <c r="H155" s="153"/>
      <c r="I155" s="153"/>
      <c r="J155" s="153">
        <v>0</v>
      </c>
      <c r="K155" s="217" t="s">
        <v>1005</v>
      </c>
      <c r="L155" s="115" t="s">
        <v>854</v>
      </c>
    </row>
    <row r="156" spans="1:12" ht="40">
      <c r="A156" s="185" t="s">
        <v>686</v>
      </c>
      <c r="B156" s="185" t="s">
        <v>534</v>
      </c>
      <c r="C156" s="185" t="s">
        <v>147</v>
      </c>
      <c r="D156" s="186" t="s">
        <v>59</v>
      </c>
      <c r="E156" s="156"/>
      <c r="F156" s="157"/>
      <c r="G156" s="153"/>
      <c r="H156" s="153"/>
      <c r="I156" s="153"/>
      <c r="J156" s="153" t="s">
        <v>539</v>
      </c>
      <c r="K156" s="217" t="s">
        <v>1006</v>
      </c>
      <c r="L156" s="115" t="s">
        <v>854</v>
      </c>
    </row>
    <row r="157" spans="1:12" ht="30">
      <c r="A157" s="185" t="s">
        <v>687</v>
      </c>
      <c r="B157" s="185" t="s">
        <v>535</v>
      </c>
      <c r="C157" s="185" t="s">
        <v>148</v>
      </c>
      <c r="D157" s="186" t="s">
        <v>59</v>
      </c>
      <c r="E157" s="156"/>
      <c r="F157" s="157"/>
      <c r="G157" s="153"/>
      <c r="H157" s="153"/>
      <c r="I157" s="153"/>
      <c r="J157" s="153" t="s">
        <v>539</v>
      </c>
      <c r="K157" s="217" t="s">
        <v>1007</v>
      </c>
      <c r="L157" s="115" t="s">
        <v>854</v>
      </c>
    </row>
    <row r="158" spans="1:12" ht="50">
      <c r="A158" s="185" t="s">
        <v>596</v>
      </c>
      <c r="B158" s="185" t="s">
        <v>536</v>
      </c>
      <c r="C158" s="185" t="s">
        <v>797</v>
      </c>
      <c r="D158" s="186" t="s">
        <v>59</v>
      </c>
      <c r="E158" s="156"/>
      <c r="F158" s="157"/>
      <c r="G158" s="153"/>
      <c r="H158" s="153"/>
      <c r="I158" s="153"/>
      <c r="J158" s="153" t="s">
        <v>539</v>
      </c>
      <c r="K158" s="217" t="s">
        <v>1035</v>
      </c>
      <c r="L158" s="115" t="s">
        <v>854</v>
      </c>
    </row>
    <row r="159" spans="1:12" ht="50">
      <c r="A159" s="185" t="s">
        <v>597</v>
      </c>
      <c r="B159" s="185" t="s">
        <v>718</v>
      </c>
      <c r="C159" s="185" t="s">
        <v>149</v>
      </c>
      <c r="D159" s="185" t="s">
        <v>286</v>
      </c>
      <c r="E159" s="156"/>
      <c r="F159" s="157"/>
      <c r="G159" s="153">
        <v>0</v>
      </c>
      <c r="H159" s="153"/>
      <c r="I159" s="153"/>
      <c r="J159" s="153" t="s">
        <v>435</v>
      </c>
      <c r="K159" s="217" t="s">
        <v>1008</v>
      </c>
      <c r="L159" s="217" t="s">
        <v>999</v>
      </c>
    </row>
    <row r="160" spans="1:12" ht="20">
      <c r="A160" s="185" t="s">
        <v>598</v>
      </c>
      <c r="B160" s="185" t="s">
        <v>537</v>
      </c>
      <c r="C160" s="185" t="s">
        <v>150</v>
      </c>
      <c r="D160" s="185" t="s">
        <v>284</v>
      </c>
      <c r="E160" s="144"/>
      <c r="F160" s="157"/>
      <c r="G160" s="153">
        <v>0</v>
      </c>
      <c r="H160" s="153"/>
      <c r="I160" s="153"/>
      <c r="J160" s="153" t="s">
        <v>435</v>
      </c>
      <c r="K160" s="217" t="s">
        <v>1009</v>
      </c>
      <c r="L160" s="217" t="s">
        <v>874</v>
      </c>
    </row>
    <row r="161" spans="1:12" ht="10">
      <c r="A161" s="193">
        <v>13</v>
      </c>
      <c r="B161" s="95" t="s">
        <v>798</v>
      </c>
      <c r="C161" s="95" t="s">
        <v>798</v>
      </c>
      <c r="D161" s="95" t="s">
        <v>55</v>
      </c>
      <c r="E161" s="98" t="s">
        <v>56</v>
      </c>
      <c r="F161" s="97" t="s">
        <v>57</v>
      </c>
      <c r="G161" s="151">
        <f>SUM(G162:G170)</f>
        <v>0</v>
      </c>
      <c r="H161" s="151">
        <v>10</v>
      </c>
      <c r="I161" s="152">
        <f>G161/H161</f>
        <v>0</v>
      </c>
      <c r="J161" s="151" t="s">
        <v>538</v>
      </c>
      <c r="K161" s="95" t="s">
        <v>798</v>
      </c>
      <c r="L161" s="96" t="s">
        <v>55</v>
      </c>
    </row>
    <row r="162" spans="1:12" ht="30">
      <c r="A162" s="208" t="s">
        <v>799</v>
      </c>
      <c r="B162" s="208" t="s">
        <v>800</v>
      </c>
      <c r="C162" s="209" t="s">
        <v>801</v>
      </c>
      <c r="D162" s="210" t="s">
        <v>59</v>
      </c>
      <c r="E162" s="200"/>
      <c r="F162" s="82"/>
      <c r="G162" s="82"/>
      <c r="H162" s="82"/>
      <c r="I162" s="82"/>
      <c r="J162" s="82" t="s">
        <v>539</v>
      </c>
      <c r="K162" s="217" t="s">
        <v>1027</v>
      </c>
      <c r="L162" s="217" t="s">
        <v>854</v>
      </c>
    </row>
    <row r="163" spans="1:12" ht="40">
      <c r="A163" s="187" t="s">
        <v>802</v>
      </c>
      <c r="B163" s="187" t="s">
        <v>696</v>
      </c>
      <c r="C163" s="187" t="s">
        <v>689</v>
      </c>
      <c r="D163" s="187" t="s">
        <v>284</v>
      </c>
      <c r="E163" s="200"/>
      <c r="F163" s="82"/>
      <c r="G163" s="82">
        <v>0</v>
      </c>
      <c r="H163" s="82"/>
      <c r="I163" s="82"/>
      <c r="J163" s="82" t="s">
        <v>435</v>
      </c>
      <c r="K163" s="217" t="s">
        <v>1004</v>
      </c>
      <c r="L163" s="217" t="s">
        <v>874</v>
      </c>
    </row>
    <row r="164" spans="1:12" ht="30">
      <c r="A164" s="208" t="s">
        <v>803</v>
      </c>
      <c r="B164" s="208" t="s">
        <v>804</v>
      </c>
      <c r="C164" s="208" t="s">
        <v>805</v>
      </c>
      <c r="D164" s="208" t="s">
        <v>286</v>
      </c>
      <c r="E164" s="200"/>
      <c r="F164" s="82"/>
      <c r="G164" s="82">
        <v>0</v>
      </c>
      <c r="H164" s="82"/>
      <c r="I164" s="82"/>
      <c r="J164" s="82" t="s">
        <v>435</v>
      </c>
      <c r="K164" s="217" t="s">
        <v>1028</v>
      </c>
      <c r="L164" s="217" t="s">
        <v>999</v>
      </c>
    </row>
    <row r="165" spans="1:12" ht="30">
      <c r="A165" s="208" t="s">
        <v>806</v>
      </c>
      <c r="B165" s="208" t="s">
        <v>807</v>
      </c>
      <c r="C165" s="208" t="s">
        <v>843</v>
      </c>
      <c r="D165" s="208" t="s">
        <v>286</v>
      </c>
      <c r="E165" s="200"/>
      <c r="F165" s="82"/>
      <c r="G165" s="82">
        <v>0</v>
      </c>
      <c r="H165" s="82"/>
      <c r="I165" s="82"/>
      <c r="J165" s="82" t="s">
        <v>435</v>
      </c>
      <c r="K165" s="217" t="s">
        <v>1029</v>
      </c>
      <c r="L165" s="217" t="s">
        <v>999</v>
      </c>
    </row>
    <row r="166" spans="1:12" ht="20">
      <c r="A166" s="208" t="s">
        <v>808</v>
      </c>
      <c r="B166" s="208" t="s">
        <v>809</v>
      </c>
      <c r="C166" s="208" t="s">
        <v>810</v>
      </c>
      <c r="D166" s="208" t="s">
        <v>286</v>
      </c>
      <c r="E166" s="200"/>
      <c r="F166" s="82"/>
      <c r="G166" s="82">
        <v>0</v>
      </c>
      <c r="H166" s="82"/>
      <c r="I166" s="82"/>
      <c r="J166" s="82" t="s">
        <v>435</v>
      </c>
      <c r="K166" s="217" t="s">
        <v>1030</v>
      </c>
      <c r="L166" s="217" t="s">
        <v>874</v>
      </c>
    </row>
    <row r="167" spans="1:12" ht="40">
      <c r="A167" s="208" t="s">
        <v>811</v>
      </c>
      <c r="B167" s="208" t="s">
        <v>812</v>
      </c>
      <c r="C167" s="208" t="s">
        <v>813</v>
      </c>
      <c r="D167" s="208" t="s">
        <v>286</v>
      </c>
      <c r="E167" s="200"/>
      <c r="F167" s="82"/>
      <c r="G167" s="82">
        <v>0</v>
      </c>
      <c r="H167" s="82"/>
      <c r="I167" s="82"/>
      <c r="J167" s="82" t="s">
        <v>435</v>
      </c>
      <c r="K167" s="217" t="s">
        <v>1031</v>
      </c>
      <c r="L167" s="217" t="s">
        <v>999</v>
      </c>
    </row>
    <row r="168" spans="1:12" ht="40">
      <c r="A168" s="208" t="s">
        <v>814</v>
      </c>
      <c r="B168" s="208" t="s">
        <v>815</v>
      </c>
      <c r="C168" s="208" t="s">
        <v>816</v>
      </c>
      <c r="D168" s="208" t="s">
        <v>286</v>
      </c>
      <c r="E168" s="200"/>
      <c r="F168" s="82"/>
      <c r="G168" s="82">
        <v>0</v>
      </c>
      <c r="H168" s="82"/>
      <c r="I168" s="82"/>
      <c r="J168" s="82" t="s">
        <v>435</v>
      </c>
      <c r="K168" s="217" t="s">
        <v>1032</v>
      </c>
      <c r="L168" s="217" t="s">
        <v>999</v>
      </c>
    </row>
    <row r="169" spans="1:12" ht="40">
      <c r="A169" s="208" t="s">
        <v>817</v>
      </c>
      <c r="B169" s="208" t="s">
        <v>818</v>
      </c>
      <c r="C169" s="208" t="s">
        <v>819</v>
      </c>
      <c r="D169" s="208" t="s">
        <v>286</v>
      </c>
      <c r="E169" s="200"/>
      <c r="F169" s="82"/>
      <c r="G169" s="82">
        <v>0</v>
      </c>
      <c r="H169" s="82"/>
      <c r="I169" s="82"/>
      <c r="J169" s="82" t="s">
        <v>435</v>
      </c>
      <c r="K169" s="217" t="s">
        <v>1033</v>
      </c>
      <c r="L169" s="217" t="s">
        <v>999</v>
      </c>
    </row>
    <row r="170" spans="1:12" ht="30">
      <c r="A170" s="208" t="s">
        <v>820</v>
      </c>
      <c r="B170" s="208" t="s">
        <v>821</v>
      </c>
      <c r="C170" s="208" t="s">
        <v>822</v>
      </c>
      <c r="D170" s="208" t="s">
        <v>286</v>
      </c>
      <c r="E170" s="200"/>
      <c r="F170" s="82"/>
      <c r="G170" s="82">
        <v>0</v>
      </c>
      <c r="H170" s="82"/>
      <c r="I170" s="82"/>
      <c r="J170" s="82" t="s">
        <v>435</v>
      </c>
      <c r="K170" s="217" t="s">
        <v>1034</v>
      </c>
      <c r="L170" s="217" t="s">
        <v>999</v>
      </c>
    </row>
    <row r="171" spans="1:12">
      <c r="A171" s="194"/>
      <c r="B171" s="195" t="s">
        <v>599</v>
      </c>
      <c r="C171" s="194"/>
      <c r="D171" s="195"/>
      <c r="G171" s="197">
        <f>G151+G146+G139+G136+G122+G82+G65+G52+G25+G15+G10+G1</f>
        <v>0</v>
      </c>
      <c r="H171" s="198">
        <f>H1+H10+H15+H25+H52+H65+H82+H122+H136+H139+H146+H151+H161</f>
        <v>134</v>
      </c>
      <c r="I171" s="199">
        <f>G171/H171</f>
        <v>0</v>
      </c>
      <c r="J171" s="198" t="s">
        <v>435</v>
      </c>
      <c r="K171" s="10"/>
    </row>
    <row r="172" spans="1:12">
      <c r="A172" s="194"/>
      <c r="B172" s="196" t="s">
        <v>600</v>
      </c>
      <c r="C172" s="194"/>
      <c r="D172" s="196"/>
      <c r="G172" s="154">
        <f>H171*0.3</f>
        <v>40.199999999999996</v>
      </c>
      <c r="H172" s="154"/>
      <c r="I172" s="155">
        <v>0.3</v>
      </c>
      <c r="J172" s="154" t="s">
        <v>435</v>
      </c>
      <c r="K172" s="10"/>
    </row>
    <row r="173" spans="1:12">
      <c r="A173" s="194"/>
      <c r="B173" s="196" t="s">
        <v>601</v>
      </c>
      <c r="C173" s="194"/>
      <c r="D173" s="196"/>
      <c r="G173" s="154">
        <f>G171-G172</f>
        <v>-40.199999999999996</v>
      </c>
      <c r="H173" s="154"/>
      <c r="I173" s="154"/>
      <c r="J173" s="154" t="s">
        <v>435</v>
      </c>
      <c r="K173" s="10"/>
    </row>
    <row r="174" spans="1:12">
      <c r="K174" s="10"/>
    </row>
    <row r="175" spans="1:12">
      <c r="K175" s="10"/>
    </row>
    <row r="176" spans="1:12" ht="30">
      <c r="B176" s="208" t="s">
        <v>842</v>
      </c>
      <c r="K176" s="10"/>
    </row>
    <row r="177" spans="11:11">
      <c r="K177" s="10"/>
    </row>
    <row r="178" spans="11:11">
      <c r="K178" s="10"/>
    </row>
    <row r="179" spans="11:11">
      <c r="K179" s="10"/>
    </row>
    <row r="180" spans="11:11">
      <c r="K180" s="10"/>
    </row>
  </sheetData>
  <autoFilter ref="A1:J176" xr:uid="{00000000-0009-0000-0000-000001000000}"/>
  <sortState xmlns:xlrd2="http://schemas.microsoft.com/office/spreadsheetml/2017/richdata2" ref="A176:D184">
    <sortCondition ref="A176"/>
  </sortState>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6"/>
  <sheetViews>
    <sheetView view="pageLayout" zoomScaleNormal="100" workbookViewId="0">
      <selection activeCell="A2" sqref="A2"/>
    </sheetView>
  </sheetViews>
  <sheetFormatPr defaultRowHeight="14.5"/>
  <cols>
    <col min="1" max="1" width="22.453125" customWidth="1"/>
    <col min="2" max="2" width="53.81640625" customWidth="1"/>
  </cols>
  <sheetData>
    <row r="1" spans="1:2">
      <c r="A1" s="95" t="s">
        <v>313</v>
      </c>
      <c r="B1" s="95" t="s">
        <v>294</v>
      </c>
    </row>
    <row r="2" spans="1:2" ht="15" customHeight="1">
      <c r="A2" s="184" t="s">
        <v>840</v>
      </c>
      <c r="B2" s="183" t="s">
        <v>827</v>
      </c>
    </row>
    <row r="3" spans="1:2" ht="55.5" customHeight="1">
      <c r="A3" s="183" t="s">
        <v>837</v>
      </c>
      <c r="B3" s="183" t="s">
        <v>828</v>
      </c>
    </row>
    <row r="4" spans="1:2" ht="40.5" customHeight="1">
      <c r="A4" s="183" t="s">
        <v>836</v>
      </c>
      <c r="B4" s="183" t="s">
        <v>829</v>
      </c>
    </row>
    <row r="5" spans="1:2" ht="43.5" customHeight="1">
      <c r="A5" s="100" t="s">
        <v>314</v>
      </c>
      <c r="B5" s="183" t="s">
        <v>830</v>
      </c>
    </row>
    <row r="6" spans="1:2" ht="43.5" customHeight="1">
      <c r="A6" s="183" t="s">
        <v>838</v>
      </c>
      <c r="B6" s="184" t="s">
        <v>839</v>
      </c>
    </row>
    <row r="7" spans="1:2" ht="24" customHeight="1">
      <c r="A7" s="100" t="s">
        <v>315</v>
      </c>
      <c r="B7" s="100" t="s">
        <v>316</v>
      </c>
    </row>
    <row r="8" spans="1:2" ht="30">
      <c r="A8" s="100" t="s">
        <v>338</v>
      </c>
      <c r="B8" s="183" t="s">
        <v>831</v>
      </c>
    </row>
    <row r="9" spans="1:2">
      <c r="A9" s="223" t="s">
        <v>336</v>
      </c>
      <c r="B9" s="223" t="s">
        <v>317</v>
      </c>
    </row>
    <row r="10" spans="1:2">
      <c r="A10" s="223"/>
      <c r="B10" s="223"/>
    </row>
    <row r="11" spans="1:2" ht="30">
      <c r="A11" s="100" t="s">
        <v>337</v>
      </c>
      <c r="B11" s="100" t="s">
        <v>382</v>
      </c>
    </row>
    <row r="12" spans="1:2" ht="30">
      <c r="A12" s="183" t="s">
        <v>832</v>
      </c>
      <c r="B12" s="183" t="s">
        <v>833</v>
      </c>
    </row>
    <row r="13" spans="1:2" ht="20">
      <c r="A13" s="114" t="s">
        <v>383</v>
      </c>
      <c r="B13" s="183" t="s">
        <v>834</v>
      </c>
    </row>
    <row r="14" spans="1:2" ht="20">
      <c r="A14" s="114" t="s">
        <v>384</v>
      </c>
      <c r="B14" s="114" t="s">
        <v>385</v>
      </c>
    </row>
    <row r="15" spans="1:2" ht="30">
      <c r="A15" s="114" t="s">
        <v>386</v>
      </c>
      <c r="B15" s="114" t="s">
        <v>387</v>
      </c>
    </row>
    <row r="16" spans="1:2" ht="20">
      <c r="A16" s="125" t="s">
        <v>427</v>
      </c>
      <c r="B16" s="183" t="s">
        <v>835</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E170"/>
  <sheetViews>
    <sheetView view="pageLayout" zoomScaleNormal="100" zoomScaleSheetLayoutView="100" workbookViewId="0">
      <selection activeCell="B25" sqref="B25"/>
    </sheetView>
  </sheetViews>
  <sheetFormatPr defaultColWidth="9.1796875" defaultRowHeight="10"/>
  <cols>
    <col min="1" max="1" width="13.1796875" style="10" customWidth="1"/>
    <col min="2" max="2" width="17.1796875" style="10" customWidth="1"/>
    <col min="3" max="3" width="20.26953125" style="10" customWidth="1"/>
    <col min="4" max="4" width="16.7265625" style="10" customWidth="1"/>
    <col min="5" max="5" width="19.1796875" style="10" customWidth="1"/>
    <col min="6" max="16384" width="9.1796875" style="10"/>
  </cols>
  <sheetData>
    <row r="1" spans="1:4" ht="10.5" thickBot="1">
      <c r="A1" s="160" t="s">
        <v>152</v>
      </c>
      <c r="B1" s="161" t="s">
        <v>153</v>
      </c>
      <c r="C1" s="162" t="s">
        <v>154</v>
      </c>
      <c r="D1" s="161" t="s">
        <v>153</v>
      </c>
    </row>
    <row r="2" spans="1:4">
      <c r="A2" s="17"/>
    </row>
    <row r="3" spans="1:4" ht="10.5" thickBot="1">
      <c r="A3" s="17" t="s">
        <v>155</v>
      </c>
    </row>
    <row r="4" spans="1:4" ht="10.5" thickBot="1">
      <c r="A4" s="15"/>
      <c r="B4" s="16" t="s">
        <v>156</v>
      </c>
      <c r="C4" s="16" t="s">
        <v>157</v>
      </c>
      <c r="D4" s="16" t="s">
        <v>158</v>
      </c>
    </row>
    <row r="5" spans="1:4" ht="10.5" thickBot="1">
      <c r="A5" s="163">
        <v>0</v>
      </c>
      <c r="B5" s="164" t="s">
        <v>159</v>
      </c>
      <c r="C5" s="164" t="s">
        <v>160</v>
      </c>
      <c r="D5" s="164" t="s">
        <v>161</v>
      </c>
    </row>
    <row r="6" spans="1:4" ht="10.5" thickBot="1">
      <c r="A6" s="165">
        <v>1</v>
      </c>
      <c r="B6" s="166" t="s">
        <v>153</v>
      </c>
      <c r="C6" s="167" t="s">
        <v>153</v>
      </c>
      <c r="D6" s="167" t="s">
        <v>153</v>
      </c>
    </row>
    <row r="7" spans="1:4" ht="10.5" thickBot="1">
      <c r="A7" s="165">
        <v>2</v>
      </c>
      <c r="B7" s="166" t="s">
        <v>153</v>
      </c>
      <c r="C7" s="167" t="s">
        <v>153</v>
      </c>
      <c r="D7" s="167" t="s">
        <v>153</v>
      </c>
    </row>
    <row r="8" spans="1:4" ht="10.5" thickBot="1">
      <c r="A8" s="165">
        <v>3</v>
      </c>
      <c r="B8" s="166" t="s">
        <v>153</v>
      </c>
      <c r="C8" s="167" t="s">
        <v>153</v>
      </c>
      <c r="D8" s="167" t="s">
        <v>153</v>
      </c>
    </row>
    <row r="9" spans="1:4" ht="10.5" thickBot="1">
      <c r="A9" s="165">
        <v>4</v>
      </c>
      <c r="B9" s="166" t="s">
        <v>153</v>
      </c>
      <c r="C9" s="167" t="s">
        <v>153</v>
      </c>
      <c r="D9" s="167" t="s">
        <v>153</v>
      </c>
    </row>
    <row r="10" spans="1:4" ht="10.5" thickBot="1">
      <c r="A10" s="165">
        <v>5</v>
      </c>
      <c r="B10" s="167" t="s">
        <v>153</v>
      </c>
      <c r="C10" s="167" t="s">
        <v>153</v>
      </c>
      <c r="D10" s="167" t="s">
        <v>153</v>
      </c>
    </row>
    <row r="11" spans="1:4" ht="10.5" thickBot="1">
      <c r="A11" s="165">
        <v>6</v>
      </c>
      <c r="B11" s="167" t="s">
        <v>153</v>
      </c>
      <c r="C11" s="167" t="s">
        <v>153</v>
      </c>
      <c r="D11" s="167" t="s">
        <v>153</v>
      </c>
    </row>
    <row r="12" spans="1:4" ht="10.5" thickBot="1">
      <c r="A12" s="165">
        <v>7</v>
      </c>
      <c r="B12" s="167" t="s">
        <v>153</v>
      </c>
      <c r="C12" s="167" t="s">
        <v>153</v>
      </c>
      <c r="D12" s="167" t="s">
        <v>153</v>
      </c>
    </row>
    <row r="13" spans="1:4" ht="10.5" thickBot="1">
      <c r="A13" s="165">
        <v>8</v>
      </c>
      <c r="B13" s="167" t="s">
        <v>153</v>
      </c>
      <c r="C13" s="167" t="s">
        <v>153</v>
      </c>
      <c r="D13" s="167" t="s">
        <v>153</v>
      </c>
    </row>
    <row r="14" spans="1:4" ht="10.5" thickBot="1">
      <c r="A14" s="165">
        <v>9</v>
      </c>
      <c r="B14" s="167" t="s">
        <v>153</v>
      </c>
      <c r="C14" s="167" t="s">
        <v>153</v>
      </c>
      <c r="D14" s="167" t="s">
        <v>153</v>
      </c>
    </row>
    <row r="15" spans="1:4" ht="10.5" thickBot="1">
      <c r="A15" s="165">
        <v>10</v>
      </c>
      <c r="B15" s="167" t="s">
        <v>153</v>
      </c>
      <c r="C15" s="167" t="s">
        <v>153</v>
      </c>
      <c r="D15" s="167" t="s">
        <v>153</v>
      </c>
    </row>
    <row r="16" spans="1:4" ht="10.5" thickBot="1">
      <c r="A16" s="165">
        <v>11</v>
      </c>
      <c r="B16" s="167" t="s">
        <v>153</v>
      </c>
      <c r="C16" s="167" t="s">
        <v>153</v>
      </c>
      <c r="D16" s="167" t="s">
        <v>153</v>
      </c>
    </row>
    <row r="17" spans="1:4" ht="10.5" thickBot="1">
      <c r="A17" s="165">
        <v>12</v>
      </c>
      <c r="B17" s="167" t="s">
        <v>153</v>
      </c>
      <c r="C17" s="167" t="s">
        <v>153</v>
      </c>
      <c r="D17" s="167" t="s">
        <v>153</v>
      </c>
    </row>
    <row r="18" spans="1:4" ht="10.5" thickBot="1">
      <c r="A18" s="165">
        <v>13</v>
      </c>
      <c r="B18" s="167" t="s">
        <v>153</v>
      </c>
      <c r="C18" s="167" t="s">
        <v>153</v>
      </c>
      <c r="D18" s="167" t="s">
        <v>153</v>
      </c>
    </row>
    <row r="19" spans="1:4" ht="10.5" thickBot="1">
      <c r="A19" s="165">
        <v>14</v>
      </c>
      <c r="B19" s="167" t="s">
        <v>153</v>
      </c>
      <c r="C19" s="167" t="s">
        <v>153</v>
      </c>
      <c r="D19" s="167" t="s">
        <v>153</v>
      </c>
    </row>
    <row r="20" spans="1:4" ht="10.5" thickBot="1">
      <c r="A20" s="165">
        <v>15</v>
      </c>
      <c r="B20" s="167" t="s">
        <v>153</v>
      </c>
      <c r="C20" s="167" t="s">
        <v>153</v>
      </c>
      <c r="D20" s="167" t="s">
        <v>153</v>
      </c>
    </row>
    <row r="22" spans="1:4" ht="10.5" thickBot="1">
      <c r="A22" s="17" t="s">
        <v>162</v>
      </c>
    </row>
    <row r="23" spans="1:4" ht="10.5" thickBot="1">
      <c r="A23" s="15"/>
      <c r="B23" s="16" t="s">
        <v>156</v>
      </c>
      <c r="C23" s="16" t="s">
        <v>157</v>
      </c>
      <c r="D23" s="16" t="s">
        <v>158</v>
      </c>
    </row>
    <row r="24" spans="1:4" ht="10.5" thickBot="1">
      <c r="A24" s="168">
        <v>0</v>
      </c>
      <c r="B24" s="169" t="s">
        <v>163</v>
      </c>
      <c r="C24" s="169" t="s">
        <v>164</v>
      </c>
      <c r="D24" s="169" t="s">
        <v>165</v>
      </c>
    </row>
    <row r="25" spans="1:4" ht="10.5" thickBot="1">
      <c r="A25" s="165">
        <v>1</v>
      </c>
      <c r="B25" s="166" t="s">
        <v>153</v>
      </c>
      <c r="C25" s="167" t="s">
        <v>153</v>
      </c>
      <c r="D25" s="167" t="s">
        <v>153</v>
      </c>
    </row>
    <row r="26" spans="1:4" ht="10.5" thickBot="1">
      <c r="A26" s="165">
        <v>2</v>
      </c>
      <c r="B26" s="166" t="s">
        <v>153</v>
      </c>
      <c r="C26" s="167" t="s">
        <v>153</v>
      </c>
      <c r="D26" s="167" t="s">
        <v>153</v>
      </c>
    </row>
    <row r="27" spans="1:4" ht="10.5" thickBot="1">
      <c r="A27" s="165">
        <v>3</v>
      </c>
      <c r="B27" s="166" t="s">
        <v>153</v>
      </c>
      <c r="C27" s="167" t="s">
        <v>153</v>
      </c>
      <c r="D27" s="167" t="s">
        <v>153</v>
      </c>
    </row>
    <row r="28" spans="1:4" ht="10.5" thickBot="1">
      <c r="A28" s="165">
        <v>4</v>
      </c>
      <c r="B28" s="166" t="s">
        <v>153</v>
      </c>
      <c r="C28" s="167" t="s">
        <v>153</v>
      </c>
      <c r="D28" s="167" t="s">
        <v>153</v>
      </c>
    </row>
    <row r="29" spans="1:4" ht="10.5" thickBot="1">
      <c r="A29" s="165">
        <v>5</v>
      </c>
      <c r="B29" s="167" t="s">
        <v>153</v>
      </c>
      <c r="C29" s="167" t="s">
        <v>153</v>
      </c>
      <c r="D29" s="167" t="s">
        <v>153</v>
      </c>
    </row>
    <row r="30" spans="1:4" ht="10.5" thickBot="1">
      <c r="A30" s="165">
        <v>6</v>
      </c>
      <c r="B30" s="167" t="s">
        <v>153</v>
      </c>
      <c r="C30" s="167" t="s">
        <v>153</v>
      </c>
      <c r="D30" s="167" t="s">
        <v>153</v>
      </c>
    </row>
    <row r="31" spans="1:4" ht="10.5" thickBot="1">
      <c r="A31" s="165">
        <v>7</v>
      </c>
      <c r="B31" s="167" t="s">
        <v>153</v>
      </c>
      <c r="C31" s="167" t="s">
        <v>153</v>
      </c>
      <c r="D31" s="167" t="s">
        <v>153</v>
      </c>
    </row>
    <row r="32" spans="1:4" ht="10.5" thickBot="1">
      <c r="A32" s="165">
        <v>8</v>
      </c>
      <c r="B32" s="167" t="s">
        <v>153</v>
      </c>
      <c r="C32" s="167" t="s">
        <v>153</v>
      </c>
      <c r="D32" s="167" t="s">
        <v>153</v>
      </c>
    </row>
    <row r="33" spans="1:4" ht="10.5" thickBot="1">
      <c r="A33" s="165">
        <v>9</v>
      </c>
      <c r="B33" s="167" t="s">
        <v>153</v>
      </c>
      <c r="C33" s="167" t="s">
        <v>153</v>
      </c>
      <c r="D33" s="167" t="s">
        <v>153</v>
      </c>
    </row>
    <row r="34" spans="1:4" ht="10.5" thickBot="1">
      <c r="A34" s="165">
        <v>10</v>
      </c>
      <c r="B34" s="167" t="s">
        <v>153</v>
      </c>
      <c r="C34" s="167" t="s">
        <v>153</v>
      </c>
      <c r="D34" s="167" t="s">
        <v>153</v>
      </c>
    </row>
    <row r="35" spans="1:4" ht="10.5" thickBot="1">
      <c r="A35" s="165">
        <v>11</v>
      </c>
      <c r="B35" s="167" t="s">
        <v>153</v>
      </c>
      <c r="C35" s="167" t="s">
        <v>153</v>
      </c>
      <c r="D35" s="167" t="s">
        <v>153</v>
      </c>
    </row>
    <row r="36" spans="1:4" ht="10.5" thickBot="1">
      <c r="A36" s="165">
        <v>12</v>
      </c>
      <c r="B36" s="167" t="s">
        <v>153</v>
      </c>
      <c r="C36" s="167" t="s">
        <v>153</v>
      </c>
      <c r="D36" s="167" t="s">
        <v>153</v>
      </c>
    </row>
    <row r="37" spans="1:4" ht="10.5" thickBot="1">
      <c r="A37" s="165">
        <v>13</v>
      </c>
      <c r="B37" s="167" t="s">
        <v>153</v>
      </c>
      <c r="C37" s="167" t="s">
        <v>153</v>
      </c>
      <c r="D37" s="167" t="s">
        <v>153</v>
      </c>
    </row>
    <row r="38" spans="1:4" ht="10.5" thickBot="1">
      <c r="A38" s="165">
        <v>14</v>
      </c>
      <c r="B38" s="167" t="s">
        <v>153</v>
      </c>
      <c r="C38" s="167" t="s">
        <v>153</v>
      </c>
      <c r="D38" s="167" t="s">
        <v>153</v>
      </c>
    </row>
    <row r="39" spans="1:4" ht="10.5" thickBot="1">
      <c r="A39" s="165">
        <v>15</v>
      </c>
      <c r="B39" s="167" t="s">
        <v>153</v>
      </c>
      <c r="C39" s="167" t="s">
        <v>153</v>
      </c>
      <c r="D39" s="167" t="s">
        <v>153</v>
      </c>
    </row>
    <row r="40" spans="1:4" ht="10.5" thickBot="1">
      <c r="A40" s="165">
        <v>16</v>
      </c>
      <c r="B40" s="167" t="s">
        <v>153</v>
      </c>
      <c r="C40" s="167" t="s">
        <v>153</v>
      </c>
      <c r="D40" s="167" t="s">
        <v>153</v>
      </c>
    </row>
    <row r="41" spans="1:4" ht="10.5" thickBot="1">
      <c r="A41" s="165">
        <v>17</v>
      </c>
      <c r="B41" s="167" t="s">
        <v>153</v>
      </c>
      <c r="C41" s="167" t="s">
        <v>153</v>
      </c>
      <c r="D41" s="167" t="s">
        <v>153</v>
      </c>
    </row>
    <row r="42" spans="1:4" ht="10.5" thickBot="1">
      <c r="A42" s="165">
        <v>18</v>
      </c>
      <c r="B42" s="167" t="s">
        <v>153</v>
      </c>
      <c r="C42" s="167" t="s">
        <v>153</v>
      </c>
      <c r="D42" s="167" t="s">
        <v>153</v>
      </c>
    </row>
    <row r="43" spans="1:4" ht="10.5" thickBot="1">
      <c r="A43" s="165">
        <v>19</v>
      </c>
      <c r="B43" s="167" t="s">
        <v>153</v>
      </c>
      <c r="C43" s="167" t="s">
        <v>153</v>
      </c>
      <c r="D43" s="167" t="s">
        <v>153</v>
      </c>
    </row>
    <row r="44" spans="1:4" ht="10.5" thickBot="1">
      <c r="A44" s="165">
        <v>20</v>
      </c>
      <c r="B44" s="167" t="s">
        <v>153</v>
      </c>
      <c r="C44" s="167" t="s">
        <v>153</v>
      </c>
      <c r="D44" s="167" t="s">
        <v>153</v>
      </c>
    </row>
    <row r="45" spans="1:4">
      <c r="A45" s="17"/>
    </row>
    <row r="47" spans="1:4">
      <c r="A47" s="17" t="s">
        <v>166</v>
      </c>
    </row>
    <row r="48" spans="1:4" ht="10.5" thickBot="1"/>
    <row r="49" spans="1:5" ht="10.5" thickBot="1">
      <c r="A49" s="15"/>
      <c r="B49" s="16" t="s">
        <v>167</v>
      </c>
      <c r="C49" s="16" t="s">
        <v>168</v>
      </c>
      <c r="D49" s="16" t="s">
        <v>169</v>
      </c>
      <c r="E49" s="16" t="s">
        <v>170</v>
      </c>
    </row>
    <row r="50" spans="1:5" ht="50.5" thickBot="1">
      <c r="A50" s="170">
        <v>0</v>
      </c>
      <c r="B50" s="171">
        <v>39726</v>
      </c>
      <c r="C50" s="172" t="s">
        <v>171</v>
      </c>
      <c r="D50" s="172" t="s">
        <v>172</v>
      </c>
      <c r="E50" s="172" t="s">
        <v>173</v>
      </c>
    </row>
    <row r="51" spans="1:5" ht="10.5" thickBot="1">
      <c r="A51" s="165">
        <v>1</v>
      </c>
      <c r="B51" s="166" t="s">
        <v>153</v>
      </c>
      <c r="C51" s="167" t="s">
        <v>153</v>
      </c>
      <c r="D51" s="167" t="s">
        <v>153</v>
      </c>
      <c r="E51" s="167" t="s">
        <v>153</v>
      </c>
    </row>
    <row r="52" spans="1:5" ht="10.5" thickBot="1">
      <c r="A52" s="165">
        <v>2</v>
      </c>
      <c r="B52" s="166" t="s">
        <v>153</v>
      </c>
      <c r="C52" s="167" t="s">
        <v>153</v>
      </c>
      <c r="D52" s="167" t="s">
        <v>153</v>
      </c>
      <c r="E52" s="167" t="s">
        <v>153</v>
      </c>
    </row>
    <row r="53" spans="1:5" ht="10.5" thickBot="1">
      <c r="A53" s="165">
        <v>3</v>
      </c>
      <c r="B53" s="166" t="s">
        <v>153</v>
      </c>
      <c r="C53" s="167" t="s">
        <v>153</v>
      </c>
      <c r="D53" s="167" t="s">
        <v>153</v>
      </c>
      <c r="E53" s="167" t="s">
        <v>153</v>
      </c>
    </row>
    <row r="54" spans="1:5" ht="10.5" thickBot="1">
      <c r="A54" s="165">
        <v>4</v>
      </c>
      <c r="B54" s="166" t="s">
        <v>153</v>
      </c>
      <c r="C54" s="167" t="s">
        <v>153</v>
      </c>
      <c r="D54" s="167" t="s">
        <v>153</v>
      </c>
      <c r="E54" s="167" t="s">
        <v>153</v>
      </c>
    </row>
    <row r="55" spans="1:5" ht="10.5" thickBot="1">
      <c r="A55" s="165">
        <v>5</v>
      </c>
      <c r="B55" s="167" t="s">
        <v>153</v>
      </c>
      <c r="C55" s="167" t="s">
        <v>153</v>
      </c>
      <c r="D55" s="167" t="s">
        <v>153</v>
      </c>
      <c r="E55" s="167" t="s">
        <v>153</v>
      </c>
    </row>
    <row r="56" spans="1:5" ht="10.5" thickBot="1">
      <c r="A56" s="165">
        <v>6</v>
      </c>
      <c r="B56" s="167" t="s">
        <v>153</v>
      </c>
      <c r="C56" s="167" t="s">
        <v>153</v>
      </c>
      <c r="D56" s="167" t="s">
        <v>153</v>
      </c>
      <c r="E56" s="167" t="s">
        <v>153</v>
      </c>
    </row>
    <row r="57" spans="1:5" ht="10.5" thickBot="1">
      <c r="A57" s="165">
        <v>7</v>
      </c>
      <c r="B57" s="167" t="s">
        <v>153</v>
      </c>
      <c r="C57" s="167" t="s">
        <v>153</v>
      </c>
      <c r="D57" s="167" t="s">
        <v>153</v>
      </c>
      <c r="E57" s="167" t="s">
        <v>153</v>
      </c>
    </row>
    <row r="58" spans="1:5" ht="10.5" thickBot="1">
      <c r="A58" s="165">
        <v>8</v>
      </c>
      <c r="B58" s="167" t="s">
        <v>153</v>
      </c>
      <c r="C58" s="167" t="s">
        <v>153</v>
      </c>
      <c r="D58" s="167" t="s">
        <v>153</v>
      </c>
      <c r="E58" s="167" t="s">
        <v>153</v>
      </c>
    </row>
    <row r="59" spans="1:5" ht="10.5" thickBot="1">
      <c r="A59" s="165">
        <v>9</v>
      </c>
      <c r="B59" s="167" t="s">
        <v>153</v>
      </c>
      <c r="C59" s="167" t="s">
        <v>153</v>
      </c>
      <c r="D59" s="167" t="s">
        <v>153</v>
      </c>
      <c r="E59" s="167" t="s">
        <v>153</v>
      </c>
    </row>
    <row r="60" spans="1:5" ht="10.5" thickBot="1">
      <c r="A60" s="165">
        <v>10</v>
      </c>
      <c r="B60" s="167" t="s">
        <v>153</v>
      </c>
      <c r="C60" s="167" t="s">
        <v>153</v>
      </c>
      <c r="D60" s="167" t="s">
        <v>153</v>
      </c>
      <c r="E60" s="167" t="s">
        <v>153</v>
      </c>
    </row>
    <row r="61" spans="1:5" ht="10.5" thickBot="1">
      <c r="A61" s="165">
        <v>11</v>
      </c>
      <c r="B61" s="167" t="s">
        <v>153</v>
      </c>
      <c r="C61" s="167" t="s">
        <v>153</v>
      </c>
      <c r="D61" s="167" t="s">
        <v>153</v>
      </c>
      <c r="E61" s="167" t="s">
        <v>153</v>
      </c>
    </row>
    <row r="62" spans="1:5" ht="10.5" thickBot="1">
      <c r="A62" s="165">
        <v>12</v>
      </c>
      <c r="B62" s="167" t="s">
        <v>153</v>
      </c>
      <c r="C62" s="167" t="s">
        <v>153</v>
      </c>
      <c r="D62" s="167" t="s">
        <v>153</v>
      </c>
      <c r="E62" s="167" t="s">
        <v>153</v>
      </c>
    </row>
    <row r="63" spans="1:5" ht="10.5" thickBot="1">
      <c r="A63" s="165">
        <v>13</v>
      </c>
      <c r="B63" s="167" t="s">
        <v>153</v>
      </c>
      <c r="C63" s="167" t="s">
        <v>153</v>
      </c>
      <c r="D63" s="167" t="s">
        <v>153</v>
      </c>
      <c r="E63" s="167" t="s">
        <v>153</v>
      </c>
    </row>
    <row r="64" spans="1:5" ht="10.5" thickBot="1">
      <c r="A64" s="165">
        <v>14</v>
      </c>
      <c r="B64" s="167" t="s">
        <v>153</v>
      </c>
      <c r="C64" s="167" t="s">
        <v>153</v>
      </c>
      <c r="D64" s="167" t="s">
        <v>153</v>
      </c>
      <c r="E64" s="167" t="s">
        <v>153</v>
      </c>
    </row>
    <row r="65" spans="1:5" ht="10.5" thickBot="1">
      <c r="A65" s="165">
        <v>15</v>
      </c>
      <c r="B65" s="167" t="s">
        <v>153</v>
      </c>
      <c r="C65" s="167" t="s">
        <v>153</v>
      </c>
      <c r="D65" s="167" t="s">
        <v>153</v>
      </c>
      <c r="E65" s="167" t="s">
        <v>153</v>
      </c>
    </row>
    <row r="66" spans="1:5">
      <c r="A66" s="17"/>
    </row>
    <row r="67" spans="1:5">
      <c r="A67" s="17" t="s">
        <v>174</v>
      </c>
    </row>
    <row r="68" spans="1:5" ht="10.5" thickBot="1">
      <c r="A68" s="17"/>
    </row>
    <row r="69" spans="1:5" ht="10.5" thickBot="1">
      <c r="A69" s="160"/>
      <c r="B69" s="162"/>
    </row>
    <row r="70" spans="1:5">
      <c r="A70" s="224"/>
      <c r="B70" s="173"/>
    </row>
    <row r="71" spans="1:5">
      <c r="A71" s="225"/>
      <c r="B71" s="173" t="s">
        <v>153</v>
      </c>
    </row>
    <row r="72" spans="1:5" ht="10.5" thickBot="1">
      <c r="A72" s="226"/>
      <c r="B72" s="166"/>
    </row>
    <row r="73" spans="1:5">
      <c r="A73" s="17"/>
    </row>
    <row r="74" spans="1:5">
      <c r="A74" s="17" t="s">
        <v>175</v>
      </c>
    </row>
    <row r="76" spans="1:5" ht="10.5" thickBot="1">
      <c r="A76" s="17" t="s">
        <v>176</v>
      </c>
    </row>
    <row r="77" spans="1:5" ht="20.5" thickBot="1">
      <c r="A77" s="174">
        <v>1</v>
      </c>
      <c r="B77" s="161" t="s">
        <v>177</v>
      </c>
      <c r="C77" s="161" t="s">
        <v>178</v>
      </c>
    </row>
    <row r="78" spans="1:5" ht="20.5" thickBot="1">
      <c r="A78" s="175">
        <v>2</v>
      </c>
      <c r="B78" s="167" t="s">
        <v>179</v>
      </c>
      <c r="C78" s="167" t="s">
        <v>180</v>
      </c>
    </row>
    <row r="79" spans="1:5" ht="20.5" thickBot="1">
      <c r="A79" s="175">
        <v>3</v>
      </c>
      <c r="B79" s="167" t="s">
        <v>181</v>
      </c>
      <c r="C79" s="167" t="s">
        <v>182</v>
      </c>
    </row>
    <row r="80" spans="1:5" ht="40.5" thickBot="1">
      <c r="A80" s="175">
        <v>4</v>
      </c>
      <c r="B80" s="167" t="s">
        <v>183</v>
      </c>
      <c r="C80" s="167" t="s">
        <v>184</v>
      </c>
    </row>
    <row r="81" spans="1:4" ht="10.5" thickBot="1"/>
    <row r="82" spans="1:4" ht="10.5" thickBot="1">
      <c r="A82" s="15"/>
      <c r="B82" s="16" t="s">
        <v>185</v>
      </c>
      <c r="C82" s="16" t="s">
        <v>186</v>
      </c>
      <c r="D82" s="16" t="s">
        <v>187</v>
      </c>
    </row>
    <row r="83" spans="1:4" ht="20.5" thickBot="1">
      <c r="A83" s="170">
        <v>0</v>
      </c>
      <c r="B83" s="172" t="s">
        <v>188</v>
      </c>
      <c r="C83" s="172" t="s">
        <v>189</v>
      </c>
      <c r="D83" s="172">
        <v>1</v>
      </c>
    </row>
    <row r="84" spans="1:4" ht="10.5" thickBot="1">
      <c r="A84" s="165">
        <v>1</v>
      </c>
      <c r="B84" s="166" t="s">
        <v>153</v>
      </c>
      <c r="C84" s="167" t="s">
        <v>153</v>
      </c>
      <c r="D84" s="167" t="s">
        <v>153</v>
      </c>
    </row>
    <row r="85" spans="1:4" ht="10.5" thickBot="1">
      <c r="A85" s="165">
        <v>2</v>
      </c>
      <c r="B85" s="166" t="s">
        <v>153</v>
      </c>
      <c r="C85" s="167" t="s">
        <v>153</v>
      </c>
      <c r="D85" s="167" t="s">
        <v>153</v>
      </c>
    </row>
    <row r="86" spans="1:4" ht="10.5" thickBot="1">
      <c r="A86" s="165">
        <v>3</v>
      </c>
      <c r="B86" s="166" t="s">
        <v>153</v>
      </c>
      <c r="C86" s="167" t="s">
        <v>153</v>
      </c>
      <c r="D86" s="167" t="s">
        <v>153</v>
      </c>
    </row>
    <row r="87" spans="1:4" ht="10.5" thickBot="1">
      <c r="A87" s="165">
        <v>4</v>
      </c>
      <c r="B87" s="166" t="s">
        <v>153</v>
      </c>
      <c r="C87" s="167" t="s">
        <v>153</v>
      </c>
      <c r="D87" s="167" t="s">
        <v>153</v>
      </c>
    </row>
    <row r="88" spans="1:4" ht="10.5" thickBot="1">
      <c r="A88" s="165">
        <v>5</v>
      </c>
      <c r="B88" s="167" t="s">
        <v>153</v>
      </c>
      <c r="C88" s="167" t="s">
        <v>153</v>
      </c>
      <c r="D88" s="167" t="s">
        <v>153</v>
      </c>
    </row>
    <row r="89" spans="1:4" ht="10.5" thickBot="1">
      <c r="A89" s="165">
        <v>6</v>
      </c>
      <c r="B89" s="167" t="s">
        <v>153</v>
      </c>
      <c r="C89" s="167" t="s">
        <v>153</v>
      </c>
      <c r="D89" s="167" t="s">
        <v>153</v>
      </c>
    </row>
    <row r="90" spans="1:4" ht="10.5" thickBot="1">
      <c r="A90" s="165">
        <v>7</v>
      </c>
      <c r="B90" s="167" t="s">
        <v>153</v>
      </c>
      <c r="C90" s="167" t="s">
        <v>153</v>
      </c>
      <c r="D90" s="167" t="s">
        <v>153</v>
      </c>
    </row>
    <row r="91" spans="1:4" ht="10.5" thickBot="1">
      <c r="A91" s="165">
        <v>8</v>
      </c>
      <c r="B91" s="167" t="s">
        <v>153</v>
      </c>
      <c r="C91" s="167" t="s">
        <v>153</v>
      </c>
      <c r="D91" s="167" t="s">
        <v>153</v>
      </c>
    </row>
    <row r="92" spans="1:4" ht="10.5" thickBot="1">
      <c r="A92" s="165">
        <v>9</v>
      </c>
      <c r="B92" s="167" t="s">
        <v>153</v>
      </c>
      <c r="C92" s="167" t="s">
        <v>153</v>
      </c>
      <c r="D92" s="167" t="s">
        <v>153</v>
      </c>
    </row>
    <row r="93" spans="1:4" ht="10.5" thickBot="1">
      <c r="A93" s="165">
        <v>10</v>
      </c>
      <c r="B93" s="167" t="s">
        <v>153</v>
      </c>
      <c r="C93" s="167" t="s">
        <v>153</v>
      </c>
      <c r="D93" s="167" t="s">
        <v>153</v>
      </c>
    </row>
    <row r="94" spans="1:4" ht="10.5" thickBot="1">
      <c r="A94" s="165">
        <v>11</v>
      </c>
      <c r="B94" s="167" t="s">
        <v>153</v>
      </c>
      <c r="C94" s="167" t="s">
        <v>153</v>
      </c>
      <c r="D94" s="167" t="s">
        <v>153</v>
      </c>
    </row>
    <row r="95" spans="1:4" ht="10.5" thickBot="1">
      <c r="A95" s="165">
        <v>12</v>
      </c>
      <c r="B95" s="167" t="s">
        <v>153</v>
      </c>
      <c r="C95" s="167" t="s">
        <v>153</v>
      </c>
      <c r="D95" s="167" t="s">
        <v>153</v>
      </c>
    </row>
    <row r="96" spans="1:4" ht="10.5" thickBot="1">
      <c r="A96" s="165">
        <v>13</v>
      </c>
      <c r="B96" s="167" t="s">
        <v>153</v>
      </c>
      <c r="C96" s="167" t="s">
        <v>153</v>
      </c>
      <c r="D96" s="167" t="s">
        <v>153</v>
      </c>
    </row>
    <row r="97" spans="1:4" ht="10.5" thickBot="1">
      <c r="A97" s="165">
        <v>14</v>
      </c>
      <c r="B97" s="167" t="s">
        <v>153</v>
      </c>
      <c r="C97" s="167" t="s">
        <v>153</v>
      </c>
      <c r="D97" s="167" t="s">
        <v>153</v>
      </c>
    </row>
    <row r="98" spans="1:4" ht="10.5" thickBot="1">
      <c r="A98" s="165">
        <v>15</v>
      </c>
      <c r="B98" s="167" t="s">
        <v>153</v>
      </c>
      <c r="C98" s="167" t="s">
        <v>153</v>
      </c>
      <c r="D98" s="167" t="s">
        <v>153</v>
      </c>
    </row>
    <row r="99" spans="1:4" ht="10.5" thickBot="1">
      <c r="A99" s="165">
        <v>16</v>
      </c>
      <c r="B99" s="167" t="s">
        <v>153</v>
      </c>
      <c r="C99" s="167" t="s">
        <v>153</v>
      </c>
      <c r="D99" s="167" t="s">
        <v>153</v>
      </c>
    </row>
    <row r="100" spans="1:4" ht="10.5" thickBot="1">
      <c r="A100" s="165">
        <v>17</v>
      </c>
      <c r="B100" s="167" t="s">
        <v>153</v>
      </c>
      <c r="C100" s="167" t="s">
        <v>153</v>
      </c>
      <c r="D100" s="167" t="s">
        <v>153</v>
      </c>
    </row>
    <row r="101" spans="1:4" ht="10.5" thickBot="1">
      <c r="A101" s="165">
        <v>18</v>
      </c>
      <c r="B101" s="167" t="s">
        <v>153</v>
      </c>
      <c r="C101" s="167" t="s">
        <v>153</v>
      </c>
      <c r="D101" s="167" t="s">
        <v>153</v>
      </c>
    </row>
    <row r="102" spans="1:4" ht="10.5" thickBot="1">
      <c r="A102" s="165">
        <v>19</v>
      </c>
      <c r="B102" s="167" t="s">
        <v>153</v>
      </c>
      <c r="C102" s="167" t="s">
        <v>153</v>
      </c>
      <c r="D102" s="167" t="s">
        <v>153</v>
      </c>
    </row>
    <row r="103" spans="1:4" ht="10.5" thickBot="1">
      <c r="A103" s="165">
        <v>20</v>
      </c>
      <c r="B103" s="167" t="s">
        <v>153</v>
      </c>
      <c r="C103" s="167" t="s">
        <v>153</v>
      </c>
      <c r="D103" s="167" t="s">
        <v>153</v>
      </c>
    </row>
    <row r="105" spans="1:4" ht="10.5" thickBot="1"/>
    <row r="106" spans="1:4" ht="20.5" thickBot="1">
      <c r="A106" s="160"/>
      <c r="B106" s="162" t="s">
        <v>190</v>
      </c>
    </row>
    <row r="107" spans="1:4" ht="10.5" thickBot="1">
      <c r="A107" s="176">
        <v>1</v>
      </c>
      <c r="B107" s="177" t="s">
        <v>153</v>
      </c>
    </row>
    <row r="108" spans="1:4" ht="10.5" thickBot="1">
      <c r="A108" s="176">
        <v>2</v>
      </c>
      <c r="B108" s="177" t="s">
        <v>153</v>
      </c>
    </row>
    <row r="109" spans="1:4">
      <c r="A109" s="176">
        <v>3</v>
      </c>
      <c r="B109" s="177" t="s">
        <v>153</v>
      </c>
    </row>
    <row r="111" spans="1:4">
      <c r="A111" s="17" t="s">
        <v>191</v>
      </c>
    </row>
    <row r="112" spans="1:4">
      <c r="A112" s="178" t="s">
        <v>192</v>
      </c>
    </row>
    <row r="113" spans="1:5">
      <c r="A113" s="85" t="s">
        <v>719</v>
      </c>
      <c r="B113" s="179" t="s">
        <v>720</v>
      </c>
      <c r="C113" s="179"/>
      <c r="D113" s="179"/>
      <c r="E113" s="179"/>
    </row>
    <row r="114" spans="1:5" ht="10.5" thickBot="1">
      <c r="A114" s="180">
        <v>1</v>
      </c>
      <c r="B114" s="181"/>
      <c r="C114" s="181"/>
      <c r="D114" s="181"/>
      <c r="E114" s="181"/>
    </row>
    <row r="115" spans="1:5" ht="10.5" thickBot="1">
      <c r="A115" s="182" t="s">
        <v>193</v>
      </c>
      <c r="B115" s="177"/>
      <c r="C115" s="177"/>
      <c r="D115" s="177"/>
      <c r="E115" s="177"/>
    </row>
    <row r="116" spans="1:5" ht="10.5" thickBot="1">
      <c r="A116" s="182" t="s">
        <v>194</v>
      </c>
      <c r="B116" s="177" t="s">
        <v>153</v>
      </c>
      <c r="C116" s="177" t="s">
        <v>153</v>
      </c>
      <c r="D116" s="177" t="s">
        <v>153</v>
      </c>
      <c r="E116" s="177" t="s">
        <v>153</v>
      </c>
    </row>
    <row r="117" spans="1:5" ht="10.5" thickBot="1">
      <c r="A117" s="182" t="s">
        <v>195</v>
      </c>
      <c r="B117" s="177" t="s">
        <v>153</v>
      </c>
      <c r="C117" s="177" t="s">
        <v>153</v>
      </c>
      <c r="D117" s="177" t="s">
        <v>153</v>
      </c>
      <c r="E117" s="177" t="s">
        <v>153</v>
      </c>
    </row>
    <row r="118" spans="1:5" ht="10.5" thickBot="1">
      <c r="A118" s="182" t="s">
        <v>196</v>
      </c>
      <c r="B118" s="177" t="s">
        <v>153</v>
      </c>
      <c r="C118" s="177" t="s">
        <v>153</v>
      </c>
      <c r="D118" s="177" t="s">
        <v>153</v>
      </c>
      <c r="E118" s="177" t="s">
        <v>153</v>
      </c>
    </row>
    <row r="119" spans="1:5" ht="10.5" thickBot="1">
      <c r="A119" s="182" t="s">
        <v>197</v>
      </c>
      <c r="B119" s="177" t="s">
        <v>153</v>
      </c>
      <c r="C119" s="177" t="s">
        <v>153</v>
      </c>
      <c r="D119" s="177" t="s">
        <v>153</v>
      </c>
      <c r="E119" s="177" t="s">
        <v>153</v>
      </c>
    </row>
    <row r="120" spans="1:5">
      <c r="A120" s="182" t="s">
        <v>198</v>
      </c>
      <c r="B120" s="177" t="s">
        <v>153</v>
      </c>
      <c r="C120" s="177" t="s">
        <v>153</v>
      </c>
      <c r="D120" s="177" t="s">
        <v>153</v>
      </c>
      <c r="E120" s="177" t="s">
        <v>153</v>
      </c>
    </row>
    <row r="121" spans="1:5" ht="10.5" thickBot="1"/>
    <row r="122" spans="1:5" ht="10.5" thickBot="1">
      <c r="A122" s="160">
        <v>2</v>
      </c>
      <c r="B122" s="162"/>
      <c r="C122" s="162"/>
      <c r="D122" s="162"/>
      <c r="E122" s="162"/>
    </row>
    <row r="123" spans="1:5" ht="10.5" thickBot="1">
      <c r="A123" s="182" t="s">
        <v>193</v>
      </c>
      <c r="B123" s="177" t="s">
        <v>153</v>
      </c>
      <c r="C123" s="177" t="s">
        <v>153</v>
      </c>
      <c r="D123" s="177" t="s">
        <v>153</v>
      </c>
      <c r="E123" s="177" t="s">
        <v>153</v>
      </c>
    </row>
    <row r="124" spans="1:5" ht="10.5" thickBot="1">
      <c r="A124" s="182" t="s">
        <v>194</v>
      </c>
      <c r="B124" s="177" t="s">
        <v>153</v>
      </c>
      <c r="C124" s="177" t="s">
        <v>153</v>
      </c>
      <c r="D124" s="177" t="s">
        <v>153</v>
      </c>
      <c r="E124" s="177" t="s">
        <v>153</v>
      </c>
    </row>
    <row r="125" spans="1:5" ht="10.5" thickBot="1">
      <c r="A125" s="182" t="s">
        <v>195</v>
      </c>
      <c r="B125" s="177" t="s">
        <v>153</v>
      </c>
      <c r="C125" s="177" t="s">
        <v>153</v>
      </c>
      <c r="D125" s="177" t="s">
        <v>153</v>
      </c>
      <c r="E125" s="177" t="s">
        <v>153</v>
      </c>
    </row>
    <row r="126" spans="1:5" ht="10.5" thickBot="1">
      <c r="A126" s="182" t="s">
        <v>196</v>
      </c>
      <c r="B126" s="177" t="s">
        <v>153</v>
      </c>
      <c r="C126" s="177" t="s">
        <v>153</v>
      </c>
      <c r="D126" s="177" t="s">
        <v>153</v>
      </c>
      <c r="E126" s="177" t="s">
        <v>153</v>
      </c>
    </row>
    <row r="127" spans="1:5" ht="10.5" thickBot="1">
      <c r="A127" s="182" t="s">
        <v>197</v>
      </c>
      <c r="B127" s="177" t="s">
        <v>153</v>
      </c>
      <c r="C127" s="177" t="s">
        <v>153</v>
      </c>
      <c r="D127" s="177" t="s">
        <v>153</v>
      </c>
      <c r="E127" s="177" t="s">
        <v>153</v>
      </c>
    </row>
    <row r="128" spans="1:5">
      <c r="A128" s="182" t="s">
        <v>198</v>
      </c>
      <c r="B128" s="177" t="s">
        <v>153</v>
      </c>
      <c r="C128" s="177" t="s">
        <v>153</v>
      </c>
      <c r="D128" s="177" t="s">
        <v>153</v>
      </c>
      <c r="E128" s="177" t="s">
        <v>153</v>
      </c>
    </row>
    <row r="129" spans="1:5" ht="10.5" thickBot="1">
      <c r="A129" s="17"/>
    </row>
    <row r="130" spans="1:5" ht="10.5" thickBot="1">
      <c r="A130" s="160">
        <v>3</v>
      </c>
      <c r="B130" s="162"/>
      <c r="C130" s="162"/>
      <c r="D130" s="162"/>
      <c r="E130" s="162"/>
    </row>
    <row r="131" spans="1:5" ht="10.5" thickBot="1">
      <c r="A131" s="182" t="s">
        <v>193</v>
      </c>
      <c r="B131" s="177" t="s">
        <v>153</v>
      </c>
      <c r="C131" s="177" t="s">
        <v>153</v>
      </c>
      <c r="D131" s="177" t="s">
        <v>153</v>
      </c>
      <c r="E131" s="177" t="s">
        <v>153</v>
      </c>
    </row>
    <row r="132" spans="1:5" ht="10.5" thickBot="1">
      <c r="A132" s="182" t="s">
        <v>194</v>
      </c>
      <c r="B132" s="177" t="s">
        <v>153</v>
      </c>
      <c r="C132" s="177" t="s">
        <v>153</v>
      </c>
      <c r="D132" s="177" t="s">
        <v>153</v>
      </c>
      <c r="E132" s="177" t="s">
        <v>153</v>
      </c>
    </row>
    <row r="133" spans="1:5" ht="10.5" thickBot="1">
      <c r="A133" s="182" t="s">
        <v>195</v>
      </c>
      <c r="B133" s="177" t="s">
        <v>153</v>
      </c>
      <c r="C133" s="177" t="s">
        <v>153</v>
      </c>
      <c r="D133" s="177" t="s">
        <v>153</v>
      </c>
      <c r="E133" s="177" t="s">
        <v>153</v>
      </c>
    </row>
    <row r="134" spans="1:5" ht="10.5" thickBot="1">
      <c r="A134" s="182" t="s">
        <v>196</v>
      </c>
      <c r="B134" s="177" t="s">
        <v>153</v>
      </c>
      <c r="C134" s="177" t="s">
        <v>153</v>
      </c>
      <c r="D134" s="177" t="s">
        <v>153</v>
      </c>
      <c r="E134" s="177" t="s">
        <v>153</v>
      </c>
    </row>
    <row r="135" spans="1:5" ht="10.5" thickBot="1">
      <c r="A135" s="182" t="s">
        <v>197</v>
      </c>
      <c r="B135" s="177" t="s">
        <v>153</v>
      </c>
      <c r="C135" s="177" t="s">
        <v>153</v>
      </c>
      <c r="D135" s="177" t="s">
        <v>153</v>
      </c>
      <c r="E135" s="177" t="s">
        <v>153</v>
      </c>
    </row>
    <row r="136" spans="1:5">
      <c r="A136" s="182" t="s">
        <v>198</v>
      </c>
      <c r="B136" s="177" t="s">
        <v>153</v>
      </c>
      <c r="C136" s="177" t="s">
        <v>153</v>
      </c>
      <c r="D136" s="177" t="s">
        <v>153</v>
      </c>
      <c r="E136" s="177" t="s">
        <v>153</v>
      </c>
    </row>
    <row r="137" spans="1:5" ht="10.5" thickBot="1">
      <c r="A137" s="17"/>
    </row>
    <row r="138" spans="1:5" ht="10.5" thickBot="1">
      <c r="A138" s="160">
        <v>4</v>
      </c>
      <c r="B138" s="162"/>
      <c r="C138" s="162"/>
      <c r="D138" s="162"/>
      <c r="E138" s="162"/>
    </row>
    <row r="139" spans="1:5" ht="10.5" thickBot="1">
      <c r="A139" s="182" t="s">
        <v>193</v>
      </c>
      <c r="B139" s="177" t="s">
        <v>153</v>
      </c>
      <c r="C139" s="177" t="s">
        <v>153</v>
      </c>
      <c r="D139" s="177" t="s">
        <v>153</v>
      </c>
      <c r="E139" s="177" t="s">
        <v>153</v>
      </c>
    </row>
    <row r="140" spans="1:5" ht="10.5" thickBot="1">
      <c r="A140" s="182" t="s">
        <v>194</v>
      </c>
      <c r="B140" s="177" t="s">
        <v>153</v>
      </c>
      <c r="C140" s="177" t="s">
        <v>153</v>
      </c>
      <c r="D140" s="177" t="s">
        <v>153</v>
      </c>
      <c r="E140" s="177" t="s">
        <v>153</v>
      </c>
    </row>
    <row r="141" spans="1:5" ht="10.5" thickBot="1">
      <c r="A141" s="182" t="s">
        <v>195</v>
      </c>
      <c r="B141" s="177" t="s">
        <v>153</v>
      </c>
      <c r="C141" s="177" t="s">
        <v>153</v>
      </c>
      <c r="D141" s="177" t="s">
        <v>153</v>
      </c>
      <c r="E141" s="177" t="s">
        <v>153</v>
      </c>
    </row>
    <row r="142" spans="1:5" ht="10.5" thickBot="1">
      <c r="A142" s="182" t="s">
        <v>196</v>
      </c>
      <c r="B142" s="177" t="s">
        <v>153</v>
      </c>
      <c r="C142" s="177" t="s">
        <v>153</v>
      </c>
      <c r="D142" s="177" t="s">
        <v>153</v>
      </c>
      <c r="E142" s="177" t="s">
        <v>153</v>
      </c>
    </row>
    <row r="143" spans="1:5" ht="10.5" thickBot="1">
      <c r="A143" s="182" t="s">
        <v>197</v>
      </c>
      <c r="B143" s="177" t="s">
        <v>153</v>
      </c>
      <c r="C143" s="177" t="s">
        <v>153</v>
      </c>
      <c r="D143" s="177" t="s">
        <v>153</v>
      </c>
      <c r="E143" s="177" t="s">
        <v>153</v>
      </c>
    </row>
    <row r="144" spans="1:5">
      <c r="A144" s="182" t="s">
        <v>198</v>
      </c>
      <c r="B144" s="177" t="s">
        <v>153</v>
      </c>
      <c r="C144" s="177" t="s">
        <v>153</v>
      </c>
      <c r="D144" s="177" t="s">
        <v>153</v>
      </c>
    </row>
    <row r="146" spans="1:4">
      <c r="A146" s="17" t="s">
        <v>199</v>
      </c>
    </row>
    <row r="147" spans="1:4" ht="10.5" thickBot="1"/>
    <row r="148" spans="1:4" ht="30.5" thickBot="1">
      <c r="A148" s="15"/>
      <c r="B148" s="16" t="s">
        <v>200</v>
      </c>
      <c r="C148" s="16" t="s">
        <v>201</v>
      </c>
      <c r="D148" s="16" t="s">
        <v>202</v>
      </c>
    </row>
    <row r="149" spans="1:4" ht="80.5" thickBot="1">
      <c r="A149" s="170">
        <v>0</v>
      </c>
      <c r="B149" s="172" t="s">
        <v>203</v>
      </c>
      <c r="C149" s="172" t="s">
        <v>204</v>
      </c>
      <c r="D149" s="172" t="s">
        <v>205</v>
      </c>
    </row>
    <row r="150" spans="1:4" ht="10.5" thickBot="1">
      <c r="A150" s="165">
        <v>1</v>
      </c>
      <c r="B150" s="166" t="s">
        <v>153</v>
      </c>
      <c r="C150" s="167" t="s">
        <v>153</v>
      </c>
      <c r="D150" s="167" t="s">
        <v>153</v>
      </c>
    </row>
    <row r="151" spans="1:4" ht="10.5" thickBot="1">
      <c r="A151" s="165">
        <v>2</v>
      </c>
      <c r="B151" s="166" t="s">
        <v>153</v>
      </c>
      <c r="C151" s="167" t="s">
        <v>153</v>
      </c>
      <c r="D151" s="167" t="s">
        <v>153</v>
      </c>
    </row>
    <row r="152" spans="1:4" ht="10.5" thickBot="1">
      <c r="A152" s="165">
        <v>3</v>
      </c>
      <c r="B152" s="166" t="s">
        <v>153</v>
      </c>
      <c r="C152" s="167" t="s">
        <v>153</v>
      </c>
      <c r="D152" s="167" t="s">
        <v>153</v>
      </c>
    </row>
    <row r="153" spans="1:4" ht="10.5" thickBot="1">
      <c r="A153" s="165">
        <v>4</v>
      </c>
      <c r="B153" s="166" t="s">
        <v>153</v>
      </c>
      <c r="C153" s="167" t="s">
        <v>153</v>
      </c>
      <c r="D153" s="167" t="s">
        <v>153</v>
      </c>
    </row>
    <row r="154" spans="1:4" ht="10.5" thickBot="1">
      <c r="A154" s="165">
        <v>5</v>
      </c>
      <c r="B154" s="167" t="s">
        <v>153</v>
      </c>
      <c r="C154" s="167" t="s">
        <v>153</v>
      </c>
      <c r="D154" s="167" t="s">
        <v>153</v>
      </c>
    </row>
    <row r="155" spans="1:4" ht="10.5" thickBot="1">
      <c r="A155" s="165">
        <v>6</v>
      </c>
      <c r="B155" s="167" t="s">
        <v>153</v>
      </c>
      <c r="C155" s="167" t="s">
        <v>153</v>
      </c>
      <c r="D155" s="167" t="s">
        <v>153</v>
      </c>
    </row>
    <row r="156" spans="1:4" ht="10.5" thickBot="1">
      <c r="A156" s="165">
        <v>7</v>
      </c>
      <c r="B156" s="167" t="s">
        <v>153</v>
      </c>
      <c r="C156" s="167" t="s">
        <v>153</v>
      </c>
      <c r="D156" s="167" t="s">
        <v>153</v>
      </c>
    </row>
    <row r="157" spans="1:4" ht="10.5" thickBot="1">
      <c r="A157" s="165">
        <v>8</v>
      </c>
      <c r="B157" s="167" t="s">
        <v>153</v>
      </c>
      <c r="C157" s="167" t="s">
        <v>153</v>
      </c>
      <c r="D157" s="167" t="s">
        <v>153</v>
      </c>
    </row>
    <row r="158" spans="1:4" ht="10.5" thickBot="1">
      <c r="A158" s="165">
        <v>9</v>
      </c>
      <c r="B158" s="167" t="s">
        <v>153</v>
      </c>
      <c r="C158" s="167" t="s">
        <v>153</v>
      </c>
      <c r="D158" s="167" t="s">
        <v>153</v>
      </c>
    </row>
    <row r="159" spans="1:4" ht="10.5" thickBot="1">
      <c r="A159" s="165">
        <v>10</v>
      </c>
      <c r="B159" s="167" t="s">
        <v>153</v>
      </c>
      <c r="C159" s="167" t="s">
        <v>153</v>
      </c>
      <c r="D159" s="167" t="s">
        <v>153</v>
      </c>
    </row>
    <row r="160" spans="1:4" ht="10.5" thickBot="1">
      <c r="A160" s="165">
        <v>11</v>
      </c>
      <c r="B160" s="167" t="s">
        <v>153</v>
      </c>
      <c r="C160" s="167" t="s">
        <v>153</v>
      </c>
      <c r="D160" s="167" t="s">
        <v>153</v>
      </c>
    </row>
    <row r="161" spans="1:4" ht="10.5" thickBot="1">
      <c r="A161" s="165">
        <v>12</v>
      </c>
      <c r="B161" s="167" t="s">
        <v>153</v>
      </c>
      <c r="C161" s="167" t="s">
        <v>153</v>
      </c>
      <c r="D161" s="167" t="s">
        <v>153</v>
      </c>
    </row>
    <row r="162" spans="1:4" ht="10.5" thickBot="1">
      <c r="A162" s="165">
        <v>13</v>
      </c>
      <c r="B162" s="167" t="s">
        <v>153</v>
      </c>
      <c r="C162" s="167" t="s">
        <v>153</v>
      </c>
      <c r="D162" s="167" t="s">
        <v>153</v>
      </c>
    </row>
    <row r="163" spans="1:4" ht="10.5" thickBot="1">
      <c r="A163" s="165">
        <v>14</v>
      </c>
      <c r="B163" s="167" t="s">
        <v>153</v>
      </c>
      <c r="C163" s="167" t="s">
        <v>153</v>
      </c>
      <c r="D163" s="167" t="s">
        <v>153</v>
      </c>
    </row>
    <row r="164" spans="1:4" ht="10.5" thickBot="1">
      <c r="A164" s="165">
        <v>15</v>
      </c>
      <c r="B164" s="167" t="s">
        <v>153</v>
      </c>
      <c r="C164" s="167" t="s">
        <v>153</v>
      </c>
      <c r="D164" s="167" t="s">
        <v>153</v>
      </c>
    </row>
    <row r="166" spans="1:4" ht="10.5" thickBot="1"/>
    <row r="167" spans="1:4" ht="20.5" thickBot="1">
      <c r="A167" s="160"/>
      <c r="B167" s="162" t="s">
        <v>190</v>
      </c>
    </row>
    <row r="168" spans="1:4" ht="10.5" thickBot="1">
      <c r="A168" s="176">
        <v>1</v>
      </c>
      <c r="B168" s="177" t="s">
        <v>153</v>
      </c>
    </row>
    <row r="169" spans="1:4" ht="10.5" thickBot="1">
      <c r="A169" s="176">
        <v>2</v>
      </c>
      <c r="B169" s="177" t="s">
        <v>153</v>
      </c>
    </row>
    <row r="170" spans="1:4">
      <c r="A170" s="176">
        <v>3</v>
      </c>
      <c r="B170" s="177" t="s">
        <v>153</v>
      </c>
    </row>
  </sheetData>
  <mergeCells count="1">
    <mergeCell ref="A70:A72"/>
  </mergeCells>
  <pageMargins left="0.7" right="0.7" top="0.75" bottom="0.75" header="0.3" footer="0.3"/>
  <pageSetup paperSize="9" orientation="portrait" r:id="rId1"/>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M85"/>
  <sheetViews>
    <sheetView view="pageLayout" topLeftCell="C38" zoomScaleNormal="100" zoomScaleSheetLayoutView="100" workbookViewId="0">
      <selection activeCell="K93" sqref="K93"/>
    </sheetView>
  </sheetViews>
  <sheetFormatPr defaultRowHeight="14.5"/>
  <cols>
    <col min="1" max="4" width="9.26953125" bestFit="1" customWidth="1"/>
    <col min="5" max="5" width="10.81640625" customWidth="1"/>
    <col min="6" max="7" width="9.7265625" bestFit="1" customWidth="1"/>
    <col min="8" max="8" width="12.1796875" customWidth="1"/>
    <col min="9" max="9" width="6" customWidth="1"/>
    <col min="10" max="10" width="46.7265625" customWidth="1"/>
    <col min="13" max="13" width="10.453125" customWidth="1"/>
  </cols>
  <sheetData>
    <row r="1" spans="1:13">
      <c r="A1" s="17" t="s">
        <v>226</v>
      </c>
      <c r="B1" s="11"/>
      <c r="C1" s="12"/>
      <c r="D1" s="10" t="s">
        <v>206</v>
      </c>
      <c r="E1" s="13">
        <v>37</v>
      </c>
      <c r="F1" s="10"/>
      <c r="G1" s="10" t="s">
        <v>207</v>
      </c>
      <c r="J1" s="79" t="s">
        <v>254</v>
      </c>
      <c r="K1" s="68"/>
      <c r="L1" s="68"/>
      <c r="M1" s="68"/>
    </row>
    <row r="2" spans="1:13" ht="18">
      <c r="A2" s="51"/>
      <c r="B2" s="51" t="s">
        <v>208</v>
      </c>
      <c r="C2" s="51" t="s">
        <v>209</v>
      </c>
      <c r="D2" s="51" t="s">
        <v>210</v>
      </c>
      <c r="E2" s="51" t="s">
        <v>211</v>
      </c>
      <c r="F2" s="51" t="s">
        <v>212</v>
      </c>
      <c r="G2" s="51" t="s">
        <v>213</v>
      </c>
      <c r="H2" s="51" t="s">
        <v>214</v>
      </c>
      <c r="J2" s="69" t="s">
        <v>270</v>
      </c>
      <c r="K2" s="69" t="s">
        <v>228</v>
      </c>
      <c r="L2" s="69" t="s">
        <v>229</v>
      </c>
      <c r="M2" s="69" t="s">
        <v>230</v>
      </c>
    </row>
    <row r="3" spans="1:13">
      <c r="A3" s="18">
        <v>0</v>
      </c>
      <c r="B3" s="19">
        <v>40189</v>
      </c>
      <c r="C3" s="20">
        <v>17700</v>
      </c>
      <c r="D3" s="20">
        <v>3500</v>
      </c>
      <c r="E3" s="20">
        <v>30</v>
      </c>
      <c r="F3" s="20">
        <f>(E1*D3)/E3</f>
        <v>4316.666666666667</v>
      </c>
      <c r="G3" s="20">
        <f>D3/E3*30.5</f>
        <v>3558.3333333333335</v>
      </c>
      <c r="H3" s="21">
        <f>G3*E1</f>
        <v>131658.33333333334</v>
      </c>
      <c r="J3" s="72" t="s">
        <v>255</v>
      </c>
      <c r="K3" s="70">
        <v>7</v>
      </c>
      <c r="L3" s="71"/>
      <c r="M3" s="71"/>
    </row>
    <row r="4" spans="1:13">
      <c r="A4" s="18">
        <v>0</v>
      </c>
      <c r="B4" s="19">
        <v>40221</v>
      </c>
      <c r="C4" s="20">
        <v>22500</v>
      </c>
      <c r="D4" s="20">
        <f>C4-C3</f>
        <v>4800</v>
      </c>
      <c r="E4" s="20">
        <f>B4-B3</f>
        <v>32</v>
      </c>
      <c r="F4" s="20">
        <f>D4*E1/E4</f>
        <v>5550</v>
      </c>
      <c r="G4" s="20">
        <f>D4/E4*30.5</f>
        <v>4575</v>
      </c>
      <c r="H4" s="21">
        <f>G4*E1</f>
        <v>169275</v>
      </c>
      <c r="J4" s="72" t="s">
        <v>231</v>
      </c>
      <c r="K4" s="70">
        <v>8</v>
      </c>
      <c r="L4" s="71"/>
      <c r="M4" s="71"/>
    </row>
    <row r="5" spans="1:13">
      <c r="A5" s="22" t="s">
        <v>215</v>
      </c>
      <c r="B5" s="23"/>
      <c r="C5" s="24"/>
      <c r="D5" s="25"/>
      <c r="E5" s="26" t="s">
        <v>153</v>
      </c>
      <c r="F5" s="25"/>
      <c r="G5" s="26"/>
      <c r="H5" s="27" t="s">
        <v>153</v>
      </c>
      <c r="J5" s="72" t="s">
        <v>232</v>
      </c>
      <c r="K5" s="70">
        <v>3.75</v>
      </c>
      <c r="L5" s="71"/>
      <c r="M5" s="71"/>
    </row>
    <row r="6" spans="1:13">
      <c r="A6" s="22">
        <v>1</v>
      </c>
      <c r="B6" s="23"/>
      <c r="C6" s="24"/>
      <c r="D6" s="25">
        <f>C6-C5</f>
        <v>0</v>
      </c>
      <c r="E6" s="26">
        <f>B6-B5</f>
        <v>0</v>
      </c>
      <c r="F6" s="25" t="e">
        <f>D6*E1/E6</f>
        <v>#DIV/0!</v>
      </c>
      <c r="G6" s="25" t="e">
        <f>D6/E6*30.5</f>
        <v>#DIV/0!</v>
      </c>
      <c r="H6" s="27" t="e">
        <f>G6*E1</f>
        <v>#DIV/0!</v>
      </c>
      <c r="J6" s="72" t="s">
        <v>233</v>
      </c>
      <c r="K6" s="70">
        <v>37</v>
      </c>
      <c r="L6" s="71"/>
      <c r="M6" s="71"/>
    </row>
    <row r="7" spans="1:13">
      <c r="A7" s="22">
        <v>2</v>
      </c>
      <c r="B7" s="23"/>
      <c r="C7" s="24"/>
      <c r="D7" s="25">
        <f t="shared" ref="D7:D24" si="0">C7-C6</f>
        <v>0</v>
      </c>
      <c r="E7" s="26">
        <f t="shared" ref="E7:E24" si="1">B7-B6</f>
        <v>0</v>
      </c>
      <c r="F7" s="25" t="e">
        <f>D7*E1/E7</f>
        <v>#DIV/0!</v>
      </c>
      <c r="G7" s="25" t="e">
        <f t="shared" ref="G7:G24" si="2">D7/E7*30.5</f>
        <v>#DIV/0!</v>
      </c>
      <c r="H7" s="27" t="e">
        <f>G7*E1</f>
        <v>#DIV/0!</v>
      </c>
      <c r="J7" s="72" t="s">
        <v>234</v>
      </c>
      <c r="K7" s="70">
        <v>365</v>
      </c>
      <c r="L7" s="71"/>
      <c r="M7" s="71"/>
    </row>
    <row r="8" spans="1:13">
      <c r="A8" s="22">
        <v>3</v>
      </c>
      <c r="B8" s="23" t="s">
        <v>153</v>
      </c>
      <c r="C8" s="24" t="s">
        <v>153</v>
      </c>
      <c r="D8" s="25" t="e">
        <f t="shared" si="0"/>
        <v>#VALUE!</v>
      </c>
      <c r="E8" s="26" t="e">
        <f t="shared" si="1"/>
        <v>#VALUE!</v>
      </c>
      <c r="F8" s="25" t="e">
        <f t="shared" ref="F8" si="3">D8*E3/E8</f>
        <v>#VALUE!</v>
      </c>
      <c r="G8" s="25" t="e">
        <f t="shared" si="2"/>
        <v>#VALUE!</v>
      </c>
      <c r="H8" s="27" t="e">
        <f>G8*E1</f>
        <v>#VALUE!</v>
      </c>
      <c r="J8" s="72" t="s">
        <v>253</v>
      </c>
      <c r="K8" s="70">
        <v>100</v>
      </c>
      <c r="L8" s="71"/>
      <c r="M8" s="71"/>
    </row>
    <row r="9" spans="1:13">
      <c r="A9" s="22">
        <v>4</v>
      </c>
      <c r="B9" s="23" t="s">
        <v>153</v>
      </c>
      <c r="C9" s="24" t="s">
        <v>153</v>
      </c>
      <c r="D9" s="25" t="e">
        <f t="shared" si="0"/>
        <v>#VALUE!</v>
      </c>
      <c r="E9" s="26" t="e">
        <f t="shared" si="1"/>
        <v>#VALUE!</v>
      </c>
      <c r="F9" s="25" t="e">
        <f>D9*E3/E9</f>
        <v>#VALUE!</v>
      </c>
      <c r="G9" s="25" t="e">
        <f t="shared" si="2"/>
        <v>#VALUE!</v>
      </c>
      <c r="H9" s="27" t="e">
        <f t="shared" ref="H9" si="4">G9*E4</f>
        <v>#VALUE!</v>
      </c>
      <c r="J9" s="72" t="s">
        <v>235</v>
      </c>
      <c r="K9" s="70">
        <v>0.6</v>
      </c>
      <c r="L9" s="71"/>
      <c r="M9" s="71"/>
    </row>
    <row r="10" spans="1:13">
      <c r="A10" s="22">
        <v>5</v>
      </c>
      <c r="B10" s="23" t="s">
        <v>153</v>
      </c>
      <c r="C10" s="24" t="s">
        <v>153</v>
      </c>
      <c r="D10" s="25" t="e">
        <f t="shared" si="0"/>
        <v>#VALUE!</v>
      </c>
      <c r="E10" s="26" t="e">
        <f t="shared" si="1"/>
        <v>#VALUE!</v>
      </c>
      <c r="F10" s="25" t="e">
        <f>D10*E3/E10</f>
        <v>#VALUE!</v>
      </c>
      <c r="G10" s="25" t="e">
        <f t="shared" si="2"/>
        <v>#VALUE!</v>
      </c>
      <c r="H10" s="27" t="e">
        <f>G10*E1</f>
        <v>#VALUE!</v>
      </c>
      <c r="J10" s="72" t="s">
        <v>236</v>
      </c>
      <c r="K10" s="70">
        <v>1500</v>
      </c>
      <c r="L10" s="71"/>
      <c r="M10" s="71"/>
    </row>
    <row r="11" spans="1:13">
      <c r="A11" s="22">
        <v>6</v>
      </c>
      <c r="B11" s="23" t="s">
        <v>153</v>
      </c>
      <c r="C11" s="24" t="s">
        <v>153</v>
      </c>
      <c r="D11" s="25" t="e">
        <f t="shared" si="0"/>
        <v>#VALUE!</v>
      </c>
      <c r="E11" s="26" t="e">
        <f t="shared" si="1"/>
        <v>#VALUE!</v>
      </c>
      <c r="F11" s="25" t="e">
        <f>D11*E3/E11</f>
        <v>#VALUE!</v>
      </c>
      <c r="G11" s="25" t="e">
        <f t="shared" si="2"/>
        <v>#VALUE!</v>
      </c>
      <c r="H11" s="27" t="e">
        <f>G11*E1</f>
        <v>#VALUE!</v>
      </c>
      <c r="J11" s="72" t="s">
        <v>237</v>
      </c>
      <c r="K11" s="70">
        <v>0</v>
      </c>
      <c r="L11" s="71"/>
      <c r="M11" s="71"/>
    </row>
    <row r="12" spans="1:13">
      <c r="A12" s="22">
        <v>7</v>
      </c>
      <c r="B12" s="23" t="s">
        <v>153</v>
      </c>
      <c r="C12" s="24" t="s">
        <v>153</v>
      </c>
      <c r="D12" s="25" t="e">
        <f t="shared" si="0"/>
        <v>#VALUE!</v>
      </c>
      <c r="E12" s="26" t="e">
        <f t="shared" si="1"/>
        <v>#VALUE!</v>
      </c>
      <c r="F12" s="25" t="e">
        <f>D12*E3/E12</f>
        <v>#VALUE!</v>
      </c>
      <c r="G12" s="25" t="e">
        <f t="shared" si="2"/>
        <v>#VALUE!</v>
      </c>
      <c r="H12" s="27" t="e">
        <f>G12*E1</f>
        <v>#VALUE!</v>
      </c>
      <c r="J12" s="72" t="s">
        <v>238</v>
      </c>
      <c r="K12" s="71"/>
      <c r="L12" s="73">
        <f>K3*K4*K7*K8*K9</f>
        <v>1226400</v>
      </c>
      <c r="M12" s="74">
        <f>L12*K6/1000</f>
        <v>45376.800000000003</v>
      </c>
    </row>
    <row r="13" spans="1:13">
      <c r="A13" s="22">
        <v>8</v>
      </c>
      <c r="B13" s="23" t="s">
        <v>153</v>
      </c>
      <c r="C13" s="24" t="s">
        <v>153</v>
      </c>
      <c r="D13" s="25" t="e">
        <f t="shared" si="0"/>
        <v>#VALUE!</v>
      </c>
      <c r="E13" s="26" t="e">
        <f t="shared" si="1"/>
        <v>#VALUE!</v>
      </c>
      <c r="F13" s="25" t="e">
        <f>D13*E3/E13</f>
        <v>#VALUE!</v>
      </c>
      <c r="G13" s="25" t="e">
        <f t="shared" si="2"/>
        <v>#VALUE!</v>
      </c>
      <c r="H13" s="27" t="e">
        <f>G13*E1</f>
        <v>#VALUE!</v>
      </c>
      <c r="J13" s="72" t="s">
        <v>239</v>
      </c>
      <c r="K13" s="71"/>
      <c r="L13" s="73">
        <f>K3*K5*K7*K8*K9</f>
        <v>574875</v>
      </c>
      <c r="M13" s="74">
        <f>L13*K6/1000</f>
        <v>21270.375</v>
      </c>
    </row>
    <row r="14" spans="1:13">
      <c r="A14" s="22">
        <v>9</v>
      </c>
      <c r="B14" s="23" t="s">
        <v>153</v>
      </c>
      <c r="C14" s="24" t="s">
        <v>153</v>
      </c>
      <c r="D14" s="25" t="e">
        <f t="shared" si="0"/>
        <v>#VALUE!</v>
      </c>
      <c r="E14" s="26" t="e">
        <f t="shared" si="1"/>
        <v>#VALUE!</v>
      </c>
      <c r="F14" s="25" t="e">
        <f>D14*E3/E14</f>
        <v>#VALUE!</v>
      </c>
      <c r="G14" s="25" t="e">
        <f t="shared" si="2"/>
        <v>#VALUE!</v>
      </c>
      <c r="H14" s="27" t="e">
        <f>G14*E1</f>
        <v>#VALUE!</v>
      </c>
      <c r="J14" s="72" t="s">
        <v>240</v>
      </c>
      <c r="K14" s="75"/>
      <c r="L14" s="73">
        <f>L12-L13</f>
        <v>651525</v>
      </c>
      <c r="M14" s="74">
        <f>M12-M13</f>
        <v>24106.425000000003</v>
      </c>
    </row>
    <row r="15" spans="1:13">
      <c r="A15" s="22">
        <v>10</v>
      </c>
      <c r="B15" s="23" t="s">
        <v>153</v>
      </c>
      <c r="C15" s="24" t="s">
        <v>153</v>
      </c>
      <c r="D15" s="25" t="e">
        <f t="shared" si="0"/>
        <v>#VALUE!</v>
      </c>
      <c r="E15" s="26" t="e">
        <f t="shared" si="1"/>
        <v>#VALUE!</v>
      </c>
      <c r="F15" s="25" t="e">
        <f>D15*E3/E15</f>
        <v>#VALUE!</v>
      </c>
      <c r="G15" s="25" t="e">
        <f t="shared" si="2"/>
        <v>#VALUE!</v>
      </c>
      <c r="H15" s="27" t="e">
        <f>G15*E1</f>
        <v>#VALUE!</v>
      </c>
      <c r="J15" s="72" t="s">
        <v>241</v>
      </c>
      <c r="K15" s="71"/>
      <c r="L15" s="76"/>
      <c r="M15" s="77">
        <f>(K10+K11)*K8/M14</f>
        <v>6.2224075116903474</v>
      </c>
    </row>
    <row r="16" spans="1:13">
      <c r="A16" s="22">
        <v>11</v>
      </c>
      <c r="B16" s="23" t="s">
        <v>153</v>
      </c>
      <c r="C16" s="24" t="s">
        <v>153</v>
      </c>
      <c r="D16" s="25" t="e">
        <f t="shared" si="0"/>
        <v>#VALUE!</v>
      </c>
      <c r="E16" s="26" t="e">
        <f t="shared" si="1"/>
        <v>#VALUE!</v>
      </c>
      <c r="F16" s="25" t="e">
        <f>D16*E3/E16</f>
        <v>#VALUE!</v>
      </c>
      <c r="G16" s="25" t="e">
        <f t="shared" si="2"/>
        <v>#VALUE!</v>
      </c>
      <c r="H16" s="27" t="e">
        <f>G16*E1</f>
        <v>#VALUE!</v>
      </c>
      <c r="J16" s="78" t="s">
        <v>242</v>
      </c>
      <c r="K16" s="71"/>
      <c r="L16" s="73">
        <f>L14*10</f>
        <v>6515250</v>
      </c>
      <c r="M16" s="74">
        <f>(M14*10)-((K10+K11)*100)</f>
        <v>91064.250000000029</v>
      </c>
    </row>
    <row r="17" spans="1:13">
      <c r="A17" s="22">
        <v>13</v>
      </c>
      <c r="B17" s="23" t="s">
        <v>153</v>
      </c>
      <c r="C17" s="24" t="s">
        <v>153</v>
      </c>
      <c r="D17" s="25" t="e">
        <f t="shared" si="0"/>
        <v>#VALUE!</v>
      </c>
      <c r="E17" s="26" t="e">
        <f t="shared" si="1"/>
        <v>#VALUE!</v>
      </c>
      <c r="F17" s="25" t="e">
        <f>D17*E3/E17</f>
        <v>#VALUE!</v>
      </c>
      <c r="G17" s="25" t="e">
        <f t="shared" si="2"/>
        <v>#VALUE!</v>
      </c>
      <c r="H17" s="27" t="e">
        <f>G17*E1</f>
        <v>#VALUE!</v>
      </c>
    </row>
    <row r="18" spans="1:13">
      <c r="A18" s="22">
        <v>14</v>
      </c>
      <c r="B18" s="23" t="s">
        <v>153</v>
      </c>
      <c r="C18" s="24" t="s">
        <v>153</v>
      </c>
      <c r="D18" s="25" t="e">
        <f t="shared" si="0"/>
        <v>#VALUE!</v>
      </c>
      <c r="E18" s="26" t="e">
        <f t="shared" si="1"/>
        <v>#VALUE!</v>
      </c>
      <c r="F18" s="25" t="e">
        <f>D18*E3/E18</f>
        <v>#VALUE!</v>
      </c>
      <c r="G18" s="25" t="e">
        <f t="shared" si="2"/>
        <v>#VALUE!</v>
      </c>
      <c r="H18" s="27" t="e">
        <f>G18*E1</f>
        <v>#VALUE!</v>
      </c>
      <c r="J18" s="52" t="s">
        <v>271</v>
      </c>
      <c r="K18" s="52" t="s">
        <v>228</v>
      </c>
      <c r="L18" s="52" t="s">
        <v>229</v>
      </c>
      <c r="M18" s="52" t="s">
        <v>230</v>
      </c>
    </row>
    <row r="19" spans="1:13">
      <c r="A19" s="22">
        <v>15</v>
      </c>
      <c r="B19" s="23" t="s">
        <v>153</v>
      </c>
      <c r="C19" s="24" t="s">
        <v>153</v>
      </c>
      <c r="D19" s="25" t="e">
        <f t="shared" si="0"/>
        <v>#VALUE!</v>
      </c>
      <c r="E19" s="26" t="e">
        <f t="shared" si="1"/>
        <v>#VALUE!</v>
      </c>
      <c r="F19" s="25" t="e">
        <f>D19*E3/E19</f>
        <v>#VALUE!</v>
      </c>
      <c r="G19" s="25" t="e">
        <f t="shared" si="2"/>
        <v>#VALUE!</v>
      </c>
      <c r="H19" s="27" t="e">
        <f>G19*E1</f>
        <v>#VALUE!</v>
      </c>
      <c r="J19" s="55" t="s">
        <v>256</v>
      </c>
      <c r="K19" s="53">
        <v>2</v>
      </c>
      <c r="L19" s="54"/>
      <c r="M19" s="54"/>
    </row>
    <row r="20" spans="1:13">
      <c r="A20" s="22">
        <v>16</v>
      </c>
      <c r="B20" s="23" t="s">
        <v>153</v>
      </c>
      <c r="C20" s="24" t="s">
        <v>153</v>
      </c>
      <c r="D20" s="25" t="e">
        <f t="shared" si="0"/>
        <v>#VALUE!</v>
      </c>
      <c r="E20" s="26" t="e">
        <f t="shared" si="1"/>
        <v>#VALUE!</v>
      </c>
      <c r="F20" s="25" t="e">
        <f>D20*E3/E20</f>
        <v>#VALUE!</v>
      </c>
      <c r="G20" s="25" t="e">
        <f t="shared" si="2"/>
        <v>#VALUE!</v>
      </c>
      <c r="H20" s="27" t="e">
        <f>G20*E1</f>
        <v>#VALUE!</v>
      </c>
      <c r="J20" s="55" t="s">
        <v>257</v>
      </c>
      <c r="K20" s="53">
        <v>4</v>
      </c>
      <c r="L20" s="54"/>
      <c r="M20" s="54"/>
    </row>
    <row r="21" spans="1:13">
      <c r="A21" s="22">
        <v>17</v>
      </c>
      <c r="B21" s="23" t="s">
        <v>153</v>
      </c>
      <c r="C21" s="24" t="s">
        <v>153</v>
      </c>
      <c r="D21" s="25" t="e">
        <f t="shared" si="0"/>
        <v>#VALUE!</v>
      </c>
      <c r="E21" s="26" t="e">
        <f t="shared" si="1"/>
        <v>#VALUE!</v>
      </c>
      <c r="F21" s="25" t="e">
        <f>D21*E3/E21</f>
        <v>#VALUE!</v>
      </c>
      <c r="G21" s="25" t="e">
        <f t="shared" si="2"/>
        <v>#VALUE!</v>
      </c>
      <c r="H21" s="27" t="e">
        <f>G21*E1</f>
        <v>#VALUE!</v>
      </c>
      <c r="J21" s="55" t="s">
        <v>258</v>
      </c>
      <c r="K21" s="53">
        <v>0</v>
      </c>
      <c r="L21" s="54"/>
      <c r="M21" s="54"/>
    </row>
    <row r="22" spans="1:13">
      <c r="A22" s="22">
        <v>18</v>
      </c>
      <c r="B22" s="23" t="s">
        <v>153</v>
      </c>
      <c r="C22" s="24" t="s">
        <v>153</v>
      </c>
      <c r="D22" s="25" t="e">
        <f t="shared" si="0"/>
        <v>#VALUE!</v>
      </c>
      <c r="E22" s="26" t="e">
        <f t="shared" si="1"/>
        <v>#VALUE!</v>
      </c>
      <c r="F22" s="25" t="e">
        <f>D22*E3/E22</f>
        <v>#VALUE!</v>
      </c>
      <c r="G22" s="25" t="e">
        <f t="shared" si="2"/>
        <v>#VALUE!</v>
      </c>
      <c r="H22" s="27" t="e">
        <f>G22*E1</f>
        <v>#VALUE!</v>
      </c>
      <c r="J22" s="55" t="s">
        <v>233</v>
      </c>
      <c r="K22" s="53">
        <v>37</v>
      </c>
      <c r="L22" s="54"/>
      <c r="M22" s="54"/>
    </row>
    <row r="23" spans="1:13">
      <c r="A23" s="22">
        <v>19</v>
      </c>
      <c r="B23" s="23" t="s">
        <v>153</v>
      </c>
      <c r="C23" s="24" t="s">
        <v>153</v>
      </c>
      <c r="D23" s="25" t="e">
        <f t="shared" si="0"/>
        <v>#VALUE!</v>
      </c>
      <c r="E23" s="26" t="e">
        <f t="shared" si="1"/>
        <v>#VALUE!</v>
      </c>
      <c r="F23" s="25" t="e">
        <f>D23*E3/E23</f>
        <v>#VALUE!</v>
      </c>
      <c r="G23" s="25" t="e">
        <f t="shared" si="2"/>
        <v>#VALUE!</v>
      </c>
      <c r="H23" s="27" t="e">
        <f>G23*E1</f>
        <v>#VALUE!</v>
      </c>
      <c r="J23" s="55" t="s">
        <v>234</v>
      </c>
      <c r="K23" s="53">
        <v>365</v>
      </c>
      <c r="L23" s="54"/>
      <c r="M23" s="54"/>
    </row>
    <row r="24" spans="1:13">
      <c r="A24" s="22">
        <v>20</v>
      </c>
      <c r="B24" s="23" t="s">
        <v>153</v>
      </c>
      <c r="C24" s="24" t="s">
        <v>153</v>
      </c>
      <c r="D24" s="25" t="e">
        <f t="shared" si="0"/>
        <v>#VALUE!</v>
      </c>
      <c r="E24" s="26" t="e">
        <f t="shared" si="1"/>
        <v>#VALUE!</v>
      </c>
      <c r="F24" s="25" t="e">
        <f>D24*E3/E24</f>
        <v>#VALUE!</v>
      </c>
      <c r="G24" s="25" t="e">
        <f t="shared" si="2"/>
        <v>#VALUE!</v>
      </c>
      <c r="H24" s="27" t="e">
        <f>G24*E1</f>
        <v>#VALUE!</v>
      </c>
      <c r="J24" s="55" t="s">
        <v>259</v>
      </c>
      <c r="K24" s="53">
        <v>50</v>
      </c>
      <c r="L24" s="54"/>
      <c r="M24" s="54"/>
    </row>
    <row r="25" spans="1:13">
      <c r="A25" s="22"/>
      <c r="B25" s="23"/>
      <c r="C25" s="24"/>
      <c r="D25" s="25" t="s">
        <v>216</v>
      </c>
      <c r="E25" s="26" t="s">
        <v>216</v>
      </c>
      <c r="F25" s="26"/>
      <c r="G25" s="25"/>
      <c r="H25" s="27"/>
      <c r="J25" s="55" t="s">
        <v>260</v>
      </c>
      <c r="K25" s="53">
        <v>3786</v>
      </c>
      <c r="L25" s="54"/>
      <c r="M25" s="54"/>
    </row>
    <row r="26" spans="1:13">
      <c r="J26" s="55" t="s">
        <v>237</v>
      </c>
      <c r="K26" s="53">
        <v>500</v>
      </c>
      <c r="L26" s="54"/>
      <c r="M26" s="54"/>
    </row>
    <row r="27" spans="1:13">
      <c r="J27" s="55" t="s">
        <v>261</v>
      </c>
      <c r="K27" s="53">
        <v>134</v>
      </c>
      <c r="L27" s="54"/>
      <c r="M27" s="54"/>
    </row>
    <row r="28" spans="1:13">
      <c r="J28" s="55" t="s">
        <v>262</v>
      </c>
      <c r="K28" s="54"/>
      <c r="L28" s="56">
        <f>K19*K20*K23*K24</f>
        <v>146000</v>
      </c>
      <c r="M28" s="57">
        <f>L28*K22/1000</f>
        <v>5402</v>
      </c>
    </row>
    <row r="29" spans="1:13">
      <c r="J29" s="55" t="s">
        <v>263</v>
      </c>
      <c r="K29" s="54"/>
      <c r="L29" s="56">
        <f>K19*K21*K23*K24</f>
        <v>0</v>
      </c>
      <c r="M29" s="57">
        <f>((K19*K23*K24)/15000)*K27</f>
        <v>326.06666666666666</v>
      </c>
    </row>
    <row r="30" spans="1:13">
      <c r="J30" s="55" t="s">
        <v>240</v>
      </c>
      <c r="K30" s="58"/>
      <c r="L30" s="56">
        <f>L28-L29</f>
        <v>146000</v>
      </c>
      <c r="M30" s="57">
        <f>M28-M29</f>
        <v>5075.9333333333334</v>
      </c>
    </row>
    <row r="31" spans="1:13">
      <c r="J31" s="55" t="s">
        <v>241</v>
      </c>
      <c r="K31" s="54"/>
      <c r="L31" s="59"/>
      <c r="M31" s="60">
        <f>(K25+K26)/M30</f>
        <v>0.84437673202957753</v>
      </c>
    </row>
    <row r="32" spans="1:13">
      <c r="J32" s="80" t="s">
        <v>242</v>
      </c>
      <c r="K32" s="54"/>
      <c r="L32" s="56">
        <f>L30*10</f>
        <v>1460000</v>
      </c>
      <c r="M32" s="57">
        <f>(M30*10)-(K25+K26)</f>
        <v>46473.333333333336</v>
      </c>
    </row>
    <row r="38" spans="1:13" ht="15" thickBot="1">
      <c r="A38" s="17" t="s">
        <v>218</v>
      </c>
      <c r="B38" s="10" t="s">
        <v>217</v>
      </c>
      <c r="C38" s="14"/>
      <c r="D38" s="10"/>
      <c r="E38" s="10" t="s">
        <v>207</v>
      </c>
      <c r="F38" s="10"/>
      <c r="G38" s="10"/>
      <c r="J38" s="85" t="s">
        <v>227</v>
      </c>
      <c r="K38" s="85" t="s">
        <v>228</v>
      </c>
      <c r="L38" s="85" t="s">
        <v>229</v>
      </c>
      <c r="M38" s="85" t="s">
        <v>230</v>
      </c>
    </row>
    <row r="39" spans="1:13" ht="20.5" thickBot="1">
      <c r="A39" s="15"/>
      <c r="B39" s="16" t="s">
        <v>218</v>
      </c>
      <c r="C39" s="16" t="s">
        <v>209</v>
      </c>
      <c r="D39" s="16" t="s">
        <v>210</v>
      </c>
      <c r="E39" s="16" t="s">
        <v>219</v>
      </c>
      <c r="F39" s="16" t="s">
        <v>220</v>
      </c>
      <c r="G39" s="16" t="s">
        <v>221</v>
      </c>
      <c r="H39" s="16" t="s">
        <v>222</v>
      </c>
      <c r="J39" s="83" t="s">
        <v>272</v>
      </c>
      <c r="K39" s="90">
        <v>100</v>
      </c>
      <c r="L39" s="82"/>
      <c r="M39" s="82"/>
    </row>
    <row r="40" spans="1:13" ht="15" thickBot="1">
      <c r="A40" s="28">
        <v>0</v>
      </c>
      <c r="B40" s="29" t="s">
        <v>223</v>
      </c>
      <c r="C40" s="30">
        <v>14500</v>
      </c>
      <c r="D40" s="30">
        <v>12000</v>
      </c>
      <c r="E40" s="31">
        <v>37</v>
      </c>
      <c r="F40" s="32">
        <f>D40*E40</f>
        <v>444000</v>
      </c>
      <c r="G40" s="33">
        <v>40000</v>
      </c>
      <c r="H40" s="32"/>
      <c r="J40" s="83" t="s">
        <v>273</v>
      </c>
      <c r="K40" s="90">
        <v>0.5</v>
      </c>
      <c r="L40" s="82"/>
      <c r="M40" s="82"/>
    </row>
    <row r="41" spans="1:13" ht="15" thickBot="1">
      <c r="A41" s="34">
        <v>0</v>
      </c>
      <c r="B41" s="35" t="s">
        <v>224</v>
      </c>
      <c r="C41" s="36">
        <v>34400</v>
      </c>
      <c r="D41" s="36">
        <f>C41-C40</f>
        <v>19900</v>
      </c>
      <c r="E41" s="37">
        <v>37.25</v>
      </c>
      <c r="F41" s="32">
        <f>D41*E41</f>
        <v>741275</v>
      </c>
      <c r="G41" s="38">
        <v>45000</v>
      </c>
      <c r="H41" s="39">
        <f>F41/G41</f>
        <v>16.472777777777779</v>
      </c>
      <c r="J41" s="83" t="s">
        <v>265</v>
      </c>
      <c r="K41" s="90">
        <v>8</v>
      </c>
      <c r="L41" s="82"/>
      <c r="M41" s="82"/>
    </row>
    <row r="42" spans="1:13" ht="15" thickBot="1">
      <c r="A42" s="40">
        <v>1</v>
      </c>
      <c r="B42" s="41"/>
      <c r="C42" s="42"/>
      <c r="D42" s="43">
        <f>C42-C38</f>
        <v>0</v>
      </c>
      <c r="E42" s="44"/>
      <c r="F42" s="45">
        <f>D42*E42</f>
        <v>0</v>
      </c>
      <c r="G42" s="46"/>
      <c r="H42" s="45" t="e">
        <f>F42/G42</f>
        <v>#DIV/0!</v>
      </c>
      <c r="J42" s="83" t="s">
        <v>266</v>
      </c>
      <c r="K42" s="90">
        <v>4</v>
      </c>
      <c r="L42" s="82"/>
      <c r="M42" s="82"/>
    </row>
    <row r="43" spans="1:13" ht="15" thickBot="1">
      <c r="A43" s="40">
        <v>2</v>
      </c>
      <c r="B43" s="41"/>
      <c r="C43" s="42"/>
      <c r="D43" s="43">
        <f>C43-C42</f>
        <v>0</v>
      </c>
      <c r="E43" s="44"/>
      <c r="F43" s="45">
        <f t="shared" ref="F43:F61" si="5">D43*E43</f>
        <v>0</v>
      </c>
      <c r="G43" s="46"/>
      <c r="H43" s="45" t="e">
        <f>F43/G43</f>
        <v>#DIV/0!</v>
      </c>
      <c r="J43" s="83" t="s">
        <v>233</v>
      </c>
      <c r="K43" s="90">
        <v>37</v>
      </c>
      <c r="L43" s="82"/>
      <c r="M43" s="82"/>
    </row>
    <row r="44" spans="1:13" ht="15" thickBot="1">
      <c r="A44" s="40">
        <v>3</v>
      </c>
      <c r="B44" s="41" t="s">
        <v>153</v>
      </c>
      <c r="C44" s="42" t="s">
        <v>153</v>
      </c>
      <c r="D44" s="43" t="e">
        <f>C44-C43</f>
        <v>#VALUE!</v>
      </c>
      <c r="E44" s="44" t="s">
        <v>153</v>
      </c>
      <c r="F44" s="45" t="e">
        <f t="shared" si="5"/>
        <v>#VALUE!</v>
      </c>
      <c r="G44" s="46"/>
      <c r="H44" s="45" t="e">
        <f t="shared" ref="H44:H61" si="6">F44/G44</f>
        <v>#VALUE!</v>
      </c>
      <c r="J44" s="83" t="s">
        <v>267</v>
      </c>
      <c r="K44" s="90">
        <v>35</v>
      </c>
      <c r="L44" s="82"/>
      <c r="M44" s="82"/>
    </row>
    <row r="45" spans="1:13" ht="15" thickBot="1">
      <c r="A45" s="40">
        <v>4</v>
      </c>
      <c r="B45" s="41" t="s">
        <v>153</v>
      </c>
      <c r="C45" s="42" t="s">
        <v>153</v>
      </c>
      <c r="D45" s="43" t="e">
        <f t="shared" ref="D45:D60" si="7">C45-C44</f>
        <v>#VALUE!</v>
      </c>
      <c r="E45" s="44" t="s">
        <v>153</v>
      </c>
      <c r="F45" s="45" t="e">
        <f t="shared" si="5"/>
        <v>#VALUE!</v>
      </c>
      <c r="G45" s="46"/>
      <c r="H45" s="45" t="e">
        <f t="shared" si="6"/>
        <v>#VALUE!</v>
      </c>
      <c r="J45" s="83" t="s">
        <v>234</v>
      </c>
      <c r="K45" s="90">
        <v>365</v>
      </c>
      <c r="L45" s="82"/>
      <c r="M45" s="82"/>
    </row>
    <row r="46" spans="1:13" ht="15" thickBot="1">
      <c r="A46" s="40">
        <v>5</v>
      </c>
      <c r="B46" s="41" t="s">
        <v>153</v>
      </c>
      <c r="C46" s="42" t="s">
        <v>153</v>
      </c>
      <c r="D46" s="43" t="e">
        <f t="shared" si="7"/>
        <v>#VALUE!</v>
      </c>
      <c r="E46" s="44" t="s">
        <v>153</v>
      </c>
      <c r="F46" s="45" t="e">
        <f t="shared" si="5"/>
        <v>#VALUE!</v>
      </c>
      <c r="G46" s="46"/>
      <c r="H46" s="45" t="e">
        <f t="shared" si="6"/>
        <v>#VALUE!</v>
      </c>
      <c r="J46" s="83" t="s">
        <v>268</v>
      </c>
      <c r="K46" s="90">
        <v>50</v>
      </c>
      <c r="L46" s="82"/>
      <c r="M46" s="82"/>
    </row>
    <row r="47" spans="1:13" ht="15" thickBot="1">
      <c r="A47" s="40">
        <v>6</v>
      </c>
      <c r="B47" s="41" t="s">
        <v>153</v>
      </c>
      <c r="C47" s="42" t="s">
        <v>153</v>
      </c>
      <c r="D47" s="43" t="e">
        <f t="shared" si="7"/>
        <v>#VALUE!</v>
      </c>
      <c r="E47" s="44" t="s">
        <v>153</v>
      </c>
      <c r="F47" s="45" t="e">
        <f t="shared" si="5"/>
        <v>#VALUE!</v>
      </c>
      <c r="G47" s="46"/>
      <c r="H47" s="45" t="e">
        <f t="shared" si="6"/>
        <v>#VALUE!</v>
      </c>
      <c r="J47" s="83" t="s">
        <v>237</v>
      </c>
      <c r="K47" s="90">
        <v>0</v>
      </c>
      <c r="L47" s="82"/>
      <c r="M47" s="82"/>
    </row>
    <row r="48" spans="1:13" ht="15" thickBot="1">
      <c r="A48" s="40">
        <v>7</v>
      </c>
      <c r="B48" s="41" t="s">
        <v>153</v>
      </c>
      <c r="C48" s="42" t="s">
        <v>153</v>
      </c>
      <c r="D48" s="43" t="e">
        <f t="shared" si="7"/>
        <v>#VALUE!</v>
      </c>
      <c r="E48" s="44" t="s">
        <v>153</v>
      </c>
      <c r="F48" s="45" t="e">
        <f t="shared" si="5"/>
        <v>#VALUE!</v>
      </c>
      <c r="G48" s="46"/>
      <c r="H48" s="45" t="e">
        <f t="shared" si="6"/>
        <v>#VALUE!</v>
      </c>
      <c r="J48" s="83" t="s">
        <v>238</v>
      </c>
      <c r="K48" s="82"/>
      <c r="L48" s="87">
        <f>K39*K40*K41*K45</f>
        <v>146000</v>
      </c>
      <c r="M48" s="86">
        <f>(L48*K43+(0.3*K44*L48))/1000</f>
        <v>6935</v>
      </c>
    </row>
    <row r="49" spans="1:13" ht="15" thickBot="1">
      <c r="A49" s="40">
        <v>8</v>
      </c>
      <c r="B49" s="41" t="s">
        <v>153</v>
      </c>
      <c r="C49" s="42" t="s">
        <v>153</v>
      </c>
      <c r="D49" s="43" t="e">
        <f t="shared" si="7"/>
        <v>#VALUE!</v>
      </c>
      <c r="E49" s="44" t="s">
        <v>153</v>
      </c>
      <c r="F49" s="45" t="e">
        <f t="shared" si="5"/>
        <v>#VALUE!</v>
      </c>
      <c r="G49" s="46"/>
      <c r="H49" s="45" t="e">
        <f t="shared" si="6"/>
        <v>#VALUE!</v>
      </c>
      <c r="J49" s="83" t="s">
        <v>269</v>
      </c>
      <c r="K49" s="82"/>
      <c r="L49" s="87">
        <f>K39*K40*K42*K45</f>
        <v>73000</v>
      </c>
      <c r="M49" s="86">
        <f>(L49*K43+(0.3*K44*L49))/1000</f>
        <v>3467.5</v>
      </c>
    </row>
    <row r="50" spans="1:13" ht="15" thickBot="1">
      <c r="A50" s="40">
        <v>9</v>
      </c>
      <c r="B50" s="41" t="s">
        <v>153</v>
      </c>
      <c r="C50" s="42" t="s">
        <v>153</v>
      </c>
      <c r="D50" s="43" t="e">
        <f t="shared" si="7"/>
        <v>#VALUE!</v>
      </c>
      <c r="E50" s="44" t="s">
        <v>153</v>
      </c>
      <c r="F50" s="45" t="e">
        <f t="shared" si="5"/>
        <v>#VALUE!</v>
      </c>
      <c r="G50" s="46"/>
      <c r="H50" s="45" t="e">
        <f t="shared" si="6"/>
        <v>#VALUE!</v>
      </c>
      <c r="J50" s="83" t="s">
        <v>240</v>
      </c>
      <c r="K50" s="81"/>
      <c r="L50" s="87">
        <f>L48-L49</f>
        <v>73000</v>
      </c>
      <c r="M50" s="86">
        <f>M48-M49</f>
        <v>3467.5</v>
      </c>
    </row>
    <row r="51" spans="1:13" ht="15" thickBot="1">
      <c r="A51" s="40">
        <v>10</v>
      </c>
      <c r="B51" s="41" t="s">
        <v>153</v>
      </c>
      <c r="C51" s="42" t="s">
        <v>153</v>
      </c>
      <c r="D51" s="43" t="e">
        <f t="shared" si="7"/>
        <v>#VALUE!</v>
      </c>
      <c r="E51" s="44" t="s">
        <v>153</v>
      </c>
      <c r="F51" s="45" t="e">
        <f t="shared" si="5"/>
        <v>#VALUE!</v>
      </c>
      <c r="G51" s="46"/>
      <c r="H51" s="45" t="e">
        <f t="shared" si="6"/>
        <v>#VALUE!</v>
      </c>
      <c r="J51" s="83" t="s">
        <v>241</v>
      </c>
      <c r="K51" s="82"/>
      <c r="L51" s="89"/>
      <c r="M51" s="88">
        <f>(K46+K47)/M50</f>
        <v>1.4419610670511895E-2</v>
      </c>
    </row>
    <row r="52" spans="1:13" ht="15" thickBot="1">
      <c r="A52" s="40">
        <v>11</v>
      </c>
      <c r="B52" s="41" t="s">
        <v>153</v>
      </c>
      <c r="C52" s="42" t="s">
        <v>153</v>
      </c>
      <c r="D52" s="43" t="e">
        <f t="shared" si="7"/>
        <v>#VALUE!</v>
      </c>
      <c r="E52" s="44" t="s">
        <v>153</v>
      </c>
      <c r="F52" s="45" t="e">
        <f t="shared" si="5"/>
        <v>#VALUE!</v>
      </c>
      <c r="G52" s="46"/>
      <c r="H52" s="45" t="e">
        <f t="shared" si="6"/>
        <v>#VALUE!</v>
      </c>
      <c r="J52" s="84" t="s">
        <v>242</v>
      </c>
      <c r="K52" s="82"/>
      <c r="L52" s="87">
        <f>L50*10</f>
        <v>730000</v>
      </c>
      <c r="M52" s="86">
        <f>(M50*10)-(K46+K47)</f>
        <v>34625</v>
      </c>
    </row>
    <row r="53" spans="1:13" ht="15" thickBot="1">
      <c r="A53" s="40">
        <v>12</v>
      </c>
      <c r="B53" s="41" t="s">
        <v>153</v>
      </c>
      <c r="C53" s="42" t="s">
        <v>153</v>
      </c>
      <c r="D53" s="43" t="e">
        <f t="shared" si="7"/>
        <v>#VALUE!</v>
      </c>
      <c r="E53" s="44" t="s">
        <v>153</v>
      </c>
      <c r="F53" s="45" t="e">
        <f t="shared" si="5"/>
        <v>#VALUE!</v>
      </c>
      <c r="G53" s="46"/>
      <c r="H53" s="45" t="e">
        <f t="shared" si="6"/>
        <v>#VALUE!</v>
      </c>
      <c r="J53" s="84" t="s">
        <v>274</v>
      </c>
      <c r="K53" s="82">
        <v>10</v>
      </c>
      <c r="L53" s="87">
        <f>L52*10</f>
        <v>7300000</v>
      </c>
      <c r="M53" s="86">
        <f>M52*10</f>
        <v>346250</v>
      </c>
    </row>
    <row r="54" spans="1:13" ht="15" thickBot="1">
      <c r="A54" s="40">
        <v>13</v>
      </c>
      <c r="B54" s="41" t="s">
        <v>153</v>
      </c>
      <c r="C54" s="42" t="s">
        <v>153</v>
      </c>
      <c r="D54" s="43" t="e">
        <f t="shared" si="7"/>
        <v>#VALUE!</v>
      </c>
      <c r="E54" s="44" t="s">
        <v>153</v>
      </c>
      <c r="F54" s="45" t="e">
        <f t="shared" si="5"/>
        <v>#VALUE!</v>
      </c>
      <c r="G54" s="46"/>
      <c r="H54" s="45" t="e">
        <f t="shared" si="6"/>
        <v>#VALUE!</v>
      </c>
      <c r="J54" s="85" t="s">
        <v>227</v>
      </c>
      <c r="K54" s="85" t="s">
        <v>228</v>
      </c>
      <c r="L54" s="85" t="s">
        <v>229</v>
      </c>
      <c r="M54" s="85" t="s">
        <v>230</v>
      </c>
    </row>
    <row r="55" spans="1:13" ht="15" thickBot="1">
      <c r="A55" s="40">
        <v>14</v>
      </c>
      <c r="B55" s="41" t="s">
        <v>153</v>
      </c>
      <c r="C55" s="42" t="s">
        <v>153</v>
      </c>
      <c r="D55" s="43" t="e">
        <f t="shared" si="7"/>
        <v>#VALUE!</v>
      </c>
      <c r="E55" s="44" t="s">
        <v>153</v>
      </c>
      <c r="F55" s="45" t="e">
        <f t="shared" si="5"/>
        <v>#VALUE!</v>
      </c>
      <c r="G55" s="46"/>
      <c r="H55" s="45" t="e">
        <f t="shared" si="6"/>
        <v>#VALUE!</v>
      </c>
      <c r="J55" s="83" t="s">
        <v>264</v>
      </c>
      <c r="K55" s="90">
        <v>5</v>
      </c>
      <c r="L55" s="82"/>
      <c r="M55" s="82"/>
    </row>
    <row r="56" spans="1:13" ht="15" thickBot="1">
      <c r="A56" s="40">
        <v>15</v>
      </c>
      <c r="B56" s="41" t="s">
        <v>153</v>
      </c>
      <c r="C56" s="42" t="s">
        <v>153</v>
      </c>
      <c r="D56" s="43" t="e">
        <f t="shared" si="7"/>
        <v>#VALUE!</v>
      </c>
      <c r="E56" s="44" t="s">
        <v>153</v>
      </c>
      <c r="F56" s="45" t="e">
        <f t="shared" si="5"/>
        <v>#VALUE!</v>
      </c>
      <c r="G56" s="46"/>
      <c r="H56" s="45" t="e">
        <f t="shared" si="6"/>
        <v>#VALUE!</v>
      </c>
      <c r="J56" s="83" t="s">
        <v>21</v>
      </c>
      <c r="K56" s="90">
        <v>100</v>
      </c>
      <c r="L56" s="82"/>
      <c r="M56" s="82"/>
    </row>
    <row r="57" spans="1:13" ht="15" thickBot="1">
      <c r="A57" s="40">
        <v>16</v>
      </c>
      <c r="B57" s="41" t="s">
        <v>153</v>
      </c>
      <c r="C57" s="42" t="s">
        <v>153</v>
      </c>
      <c r="D57" s="43" t="e">
        <f t="shared" si="7"/>
        <v>#VALUE!</v>
      </c>
      <c r="E57" s="44" t="s">
        <v>153</v>
      </c>
      <c r="F57" s="45" t="e">
        <f t="shared" si="5"/>
        <v>#VALUE!</v>
      </c>
      <c r="G57" s="46"/>
      <c r="H57" s="45" t="e">
        <f t="shared" si="6"/>
        <v>#VALUE!</v>
      </c>
      <c r="J57" s="83" t="s">
        <v>265</v>
      </c>
      <c r="K57" s="90">
        <v>8</v>
      </c>
      <c r="L57" s="82"/>
      <c r="M57" s="82"/>
    </row>
    <row r="58" spans="1:13" ht="15" thickBot="1">
      <c r="A58" s="40">
        <v>17</v>
      </c>
      <c r="B58" s="41" t="s">
        <v>153</v>
      </c>
      <c r="C58" s="42" t="s">
        <v>153</v>
      </c>
      <c r="D58" s="43" t="e">
        <f t="shared" si="7"/>
        <v>#VALUE!</v>
      </c>
      <c r="E58" s="44" t="s">
        <v>153</v>
      </c>
      <c r="F58" s="45" t="e">
        <f t="shared" si="5"/>
        <v>#VALUE!</v>
      </c>
      <c r="G58" s="46"/>
      <c r="H58" s="45" t="e">
        <f t="shared" si="6"/>
        <v>#VALUE!</v>
      </c>
      <c r="J58" s="83" t="s">
        <v>266</v>
      </c>
      <c r="K58" s="90">
        <v>4</v>
      </c>
      <c r="L58" s="82"/>
      <c r="M58" s="82"/>
    </row>
    <row r="59" spans="1:13" ht="15" thickBot="1">
      <c r="A59" s="40">
        <v>18</v>
      </c>
      <c r="B59" s="41" t="s">
        <v>153</v>
      </c>
      <c r="C59" s="42" t="s">
        <v>153</v>
      </c>
      <c r="D59" s="43" t="e">
        <f t="shared" si="7"/>
        <v>#VALUE!</v>
      </c>
      <c r="E59" s="44" t="s">
        <v>153</v>
      </c>
      <c r="F59" s="45" t="e">
        <f t="shared" si="5"/>
        <v>#VALUE!</v>
      </c>
      <c r="G59" s="46"/>
      <c r="H59" s="45" t="e">
        <f t="shared" si="6"/>
        <v>#VALUE!</v>
      </c>
      <c r="J59" s="83" t="s">
        <v>233</v>
      </c>
      <c r="K59" s="90">
        <v>37</v>
      </c>
      <c r="L59" s="82"/>
      <c r="M59" s="82"/>
    </row>
    <row r="60" spans="1:13" ht="15" thickBot="1">
      <c r="A60" s="40">
        <v>19</v>
      </c>
      <c r="B60" s="41" t="s">
        <v>153</v>
      </c>
      <c r="C60" s="42" t="s">
        <v>153</v>
      </c>
      <c r="D60" s="43" t="e">
        <f t="shared" si="7"/>
        <v>#VALUE!</v>
      </c>
      <c r="E60" s="44" t="s">
        <v>153</v>
      </c>
      <c r="F60" s="45" t="e">
        <f t="shared" si="5"/>
        <v>#VALUE!</v>
      </c>
      <c r="G60" s="46"/>
      <c r="H60" s="45" t="e">
        <f t="shared" si="6"/>
        <v>#VALUE!</v>
      </c>
      <c r="J60" s="83" t="s">
        <v>267</v>
      </c>
      <c r="K60" s="90">
        <v>35</v>
      </c>
      <c r="L60" s="82"/>
      <c r="M60" s="82"/>
    </row>
    <row r="61" spans="1:13" ht="15" thickBot="1">
      <c r="A61" s="40">
        <v>20</v>
      </c>
      <c r="B61" s="41"/>
      <c r="C61" s="42"/>
      <c r="D61" s="43" t="e">
        <f>C61-C60</f>
        <v>#VALUE!</v>
      </c>
      <c r="E61" s="44"/>
      <c r="F61" s="45" t="e">
        <f t="shared" si="5"/>
        <v>#VALUE!</v>
      </c>
      <c r="G61" s="46"/>
      <c r="H61" s="45" t="e">
        <f t="shared" si="6"/>
        <v>#VALUE!</v>
      </c>
      <c r="J61" s="83" t="s">
        <v>234</v>
      </c>
      <c r="K61" s="90">
        <v>365</v>
      </c>
      <c r="L61" s="82"/>
      <c r="M61" s="82"/>
    </row>
    <row r="62" spans="1:13">
      <c r="A62" s="40" t="s">
        <v>225</v>
      </c>
      <c r="B62" s="47" t="s">
        <v>153</v>
      </c>
      <c r="C62" s="48" t="s">
        <v>153</v>
      </c>
      <c r="D62" s="43" t="e">
        <f>SUM(D42:D61)</f>
        <v>#VALUE!</v>
      </c>
      <c r="E62" s="49" t="e">
        <f>AVERAGE(E42:E60)</f>
        <v>#DIV/0!</v>
      </c>
      <c r="F62" s="45" t="e">
        <f>AVERAGE(F42:F60)</f>
        <v>#VALUE!</v>
      </c>
      <c r="G62" s="50" t="e">
        <f>AVERAGE(G42:G61)</f>
        <v>#DIV/0!</v>
      </c>
      <c r="H62" s="45" t="e">
        <f>AVERAGE(H43:H61)</f>
        <v>#DIV/0!</v>
      </c>
      <c r="J62" s="83" t="s">
        <v>235</v>
      </c>
      <c r="K62" s="90">
        <v>0.6</v>
      </c>
      <c r="L62" s="82"/>
      <c r="M62" s="82"/>
    </row>
    <row r="63" spans="1:13">
      <c r="J63" s="83" t="s">
        <v>268</v>
      </c>
      <c r="K63" s="90">
        <v>50</v>
      </c>
      <c r="L63" s="82"/>
      <c r="M63" s="82"/>
    </row>
    <row r="64" spans="1:13">
      <c r="J64" s="83" t="s">
        <v>237</v>
      </c>
      <c r="K64" s="90">
        <v>0</v>
      </c>
      <c r="L64" s="82"/>
      <c r="M64" s="82"/>
    </row>
    <row r="65" spans="10:13">
      <c r="J65" s="83" t="s">
        <v>238</v>
      </c>
      <c r="K65" s="82"/>
      <c r="L65" s="87">
        <f>K55*K57*K61*K62*K56</f>
        <v>876000</v>
      </c>
      <c r="M65" s="86">
        <f>(L65*K59+(0.3*K60*L65))/1000</f>
        <v>41610</v>
      </c>
    </row>
    <row r="66" spans="10:13">
      <c r="J66" s="83" t="s">
        <v>269</v>
      </c>
      <c r="K66" s="82"/>
      <c r="L66" s="87">
        <f>K55*K58*K61*K62*K56</f>
        <v>438000</v>
      </c>
      <c r="M66" s="86">
        <f>(L66*K59+(0.3*K60*L66))/1000</f>
        <v>20805</v>
      </c>
    </row>
    <row r="67" spans="10:13">
      <c r="J67" s="83" t="s">
        <v>240</v>
      </c>
      <c r="K67" s="81"/>
      <c r="L67" s="87">
        <f>L65-L66</f>
        <v>438000</v>
      </c>
      <c r="M67" s="86">
        <f>M65-M66</f>
        <v>20805</v>
      </c>
    </row>
    <row r="68" spans="10:13">
      <c r="J68" s="83" t="s">
        <v>241</v>
      </c>
      <c r="K68" s="82"/>
      <c r="L68" s="89"/>
      <c r="M68" s="88">
        <f>((K63+K64)*K56)/M67</f>
        <v>0.24032684450853159</v>
      </c>
    </row>
    <row r="69" spans="10:13">
      <c r="J69" s="84" t="s">
        <v>242</v>
      </c>
      <c r="K69" s="82"/>
      <c r="L69" s="87">
        <f>L67*10</f>
        <v>4380000</v>
      </c>
      <c r="M69" s="86">
        <f>(M67*10)-((K63*K56)+K64)</f>
        <v>203050</v>
      </c>
    </row>
    <row r="70" spans="10:13">
      <c r="J70" s="85" t="s">
        <v>227</v>
      </c>
      <c r="K70" s="85" t="s">
        <v>228</v>
      </c>
      <c r="L70" s="85" t="s">
        <v>229</v>
      </c>
      <c r="M70" s="85" t="s">
        <v>230</v>
      </c>
    </row>
    <row r="71" spans="10:13">
      <c r="J71" s="83" t="s">
        <v>264</v>
      </c>
      <c r="K71" s="90">
        <v>10</v>
      </c>
      <c r="L71" s="82"/>
      <c r="M71" s="82"/>
    </row>
    <row r="72" spans="10:13">
      <c r="J72" s="83" t="s">
        <v>21</v>
      </c>
      <c r="K72" s="90">
        <v>100</v>
      </c>
      <c r="L72" s="82"/>
      <c r="M72" s="82"/>
    </row>
    <row r="73" spans="10:13">
      <c r="J73" s="83" t="s">
        <v>265</v>
      </c>
      <c r="K73" s="90">
        <v>12</v>
      </c>
      <c r="L73" s="82"/>
      <c r="M73" s="82"/>
    </row>
    <row r="74" spans="10:13">
      <c r="J74" s="83" t="s">
        <v>266</v>
      </c>
      <c r="K74" s="90">
        <v>9</v>
      </c>
      <c r="L74" s="82"/>
      <c r="M74" s="82"/>
    </row>
    <row r="75" spans="10:13">
      <c r="J75" s="83" t="s">
        <v>233</v>
      </c>
      <c r="K75" s="90">
        <v>37</v>
      </c>
      <c r="L75" s="82"/>
      <c r="M75" s="82"/>
    </row>
    <row r="76" spans="10:13">
      <c r="J76" s="83" t="s">
        <v>267</v>
      </c>
      <c r="K76" s="90">
        <v>33</v>
      </c>
      <c r="L76" s="82"/>
      <c r="M76" s="82"/>
    </row>
    <row r="77" spans="10:13">
      <c r="J77" s="83" t="s">
        <v>234</v>
      </c>
      <c r="K77" s="90">
        <v>365</v>
      </c>
      <c r="L77" s="82"/>
      <c r="M77" s="82"/>
    </row>
    <row r="78" spans="10:13">
      <c r="J78" s="83" t="s">
        <v>235</v>
      </c>
      <c r="K78" s="90">
        <v>0.6</v>
      </c>
      <c r="L78" s="82"/>
      <c r="M78" s="82"/>
    </row>
    <row r="79" spans="10:13">
      <c r="J79" s="83" t="s">
        <v>275</v>
      </c>
      <c r="K79" s="90">
        <v>50</v>
      </c>
      <c r="L79" s="82"/>
      <c r="M79" s="82"/>
    </row>
    <row r="80" spans="10:13">
      <c r="J80" s="83" t="s">
        <v>237</v>
      </c>
      <c r="K80" s="90">
        <v>0</v>
      </c>
      <c r="L80" s="82"/>
      <c r="M80" s="82"/>
    </row>
    <row r="81" spans="10:13">
      <c r="J81" s="83" t="s">
        <v>238</v>
      </c>
      <c r="K81" s="82"/>
      <c r="L81" s="87">
        <f>K71*K73*K77*K78*K72</f>
        <v>2628000</v>
      </c>
      <c r="M81" s="86">
        <f>(L81*K75+(0.8*K76*L81))/1000</f>
        <v>166615.20000000001</v>
      </c>
    </row>
    <row r="82" spans="10:13">
      <c r="J82" s="83" t="s">
        <v>269</v>
      </c>
      <c r="K82" s="82"/>
      <c r="L82" s="87">
        <f>K71*K74*K77*K78*K72</f>
        <v>1971000</v>
      </c>
      <c r="M82" s="86">
        <f>(L82*K75+(0.8*K76*L82))/1000</f>
        <v>124961.4</v>
      </c>
    </row>
    <row r="83" spans="10:13">
      <c r="J83" s="83" t="s">
        <v>240</v>
      </c>
      <c r="K83" s="81"/>
      <c r="L83" s="87">
        <f>L81-L82</f>
        <v>657000</v>
      </c>
      <c r="M83" s="86">
        <f>M81-M82</f>
        <v>41653.800000000017</v>
      </c>
    </row>
    <row r="84" spans="10:13">
      <c r="J84" s="83" t="s">
        <v>241</v>
      </c>
      <c r="K84" s="82"/>
      <c r="L84" s="89"/>
      <c r="M84" s="88">
        <f>((K79*K72)+K80)/M83</f>
        <v>0.12003706744642741</v>
      </c>
    </row>
    <row r="85" spans="10:13">
      <c r="J85" s="84" t="s">
        <v>242</v>
      </c>
      <c r="K85" s="82"/>
      <c r="L85" s="87">
        <f>L83*10</f>
        <v>6570000</v>
      </c>
      <c r="M85" s="86">
        <f>(M83*10)-((K79*K72)+K80)</f>
        <v>411538.00000000017</v>
      </c>
    </row>
  </sheetData>
  <pageMargins left="0.7" right="0.7" top="0.75" bottom="0.75" header="0.3" footer="0.3"/>
  <pageSetup paperSize="9" orientation="portrait" r:id="rId1"/>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F31"/>
  <sheetViews>
    <sheetView tabSelected="1" showWhiteSpace="0" view="pageLayout" zoomScaleNormal="100" workbookViewId="0">
      <selection activeCell="C8" sqref="C8"/>
    </sheetView>
  </sheetViews>
  <sheetFormatPr defaultRowHeight="14.5"/>
  <cols>
    <col min="1" max="1" width="4.453125" customWidth="1"/>
    <col min="2" max="2" width="24" customWidth="1"/>
    <col min="3" max="3" width="15.81640625" customWidth="1"/>
    <col min="4" max="4" width="12" style="129" customWidth="1"/>
    <col min="5" max="5" width="16" style="139" customWidth="1"/>
    <col min="6" max="6" width="10.54296875" style="139" customWidth="1"/>
  </cols>
  <sheetData>
    <row r="1" spans="1:6" s="91" customFormat="1">
      <c r="A1" s="101"/>
      <c r="B1" s="11"/>
      <c r="C1" s="126"/>
      <c r="D1" s="127"/>
      <c r="E1" s="136"/>
      <c r="F1" s="136"/>
    </row>
    <row r="2" spans="1:6">
      <c r="A2" s="51"/>
      <c r="B2" s="51" t="s">
        <v>365</v>
      </c>
      <c r="C2" s="51" t="s">
        <v>366</v>
      </c>
      <c r="D2" s="128" t="s">
        <v>367</v>
      </c>
      <c r="E2" s="137" t="s">
        <v>378</v>
      </c>
      <c r="F2" s="137" t="s">
        <v>368</v>
      </c>
    </row>
    <row r="3" spans="1:6">
      <c r="A3" s="130"/>
      <c r="B3" s="131" t="s">
        <v>372</v>
      </c>
      <c r="C3" s="130" t="s">
        <v>370</v>
      </c>
      <c r="D3" s="132" t="s">
        <v>60</v>
      </c>
      <c r="E3" s="138" t="s">
        <v>376</v>
      </c>
      <c r="F3" s="138" t="s">
        <v>369</v>
      </c>
    </row>
    <row r="4" spans="1:6">
      <c r="A4" s="130"/>
      <c r="B4" s="131" t="s">
        <v>373</v>
      </c>
      <c r="C4" s="130" t="s">
        <v>370</v>
      </c>
      <c r="D4" s="132" t="s">
        <v>375</v>
      </c>
      <c r="E4" s="138"/>
      <c r="F4" s="138" t="s">
        <v>379</v>
      </c>
    </row>
    <row r="5" spans="1:6">
      <c r="A5" s="130"/>
      <c r="B5" s="131" t="s">
        <v>374</v>
      </c>
      <c r="C5" s="130" t="s">
        <v>371</v>
      </c>
      <c r="D5" s="132" t="s">
        <v>60</v>
      </c>
      <c r="E5" s="138" t="s">
        <v>377</v>
      </c>
      <c r="F5" s="138" t="s">
        <v>380</v>
      </c>
    </row>
    <row r="6" spans="1:6">
      <c r="A6" s="22">
        <v>1</v>
      </c>
      <c r="B6" s="134"/>
      <c r="C6" s="133" t="s">
        <v>153</v>
      </c>
      <c r="D6" s="135"/>
      <c r="E6" s="145"/>
      <c r="F6" s="145"/>
    </row>
    <row r="7" spans="1:6">
      <c r="A7" s="22">
        <v>2</v>
      </c>
      <c r="B7" s="134" t="s">
        <v>153</v>
      </c>
      <c r="C7" s="133" t="s">
        <v>153</v>
      </c>
      <c r="D7" s="135"/>
      <c r="E7" s="145"/>
      <c r="F7" s="145"/>
    </row>
    <row r="8" spans="1:6">
      <c r="A8" s="22">
        <v>3</v>
      </c>
      <c r="B8" s="134" t="s">
        <v>153</v>
      </c>
      <c r="C8" s="133" t="s">
        <v>153</v>
      </c>
      <c r="D8" s="135"/>
      <c r="E8" s="145"/>
      <c r="F8" s="145"/>
    </row>
    <row r="9" spans="1:6">
      <c r="A9" s="22">
        <v>4</v>
      </c>
      <c r="B9" s="134" t="s">
        <v>153</v>
      </c>
      <c r="C9" s="133" t="s">
        <v>153</v>
      </c>
      <c r="D9" s="135"/>
      <c r="E9" s="145"/>
      <c r="F9" s="145"/>
    </row>
    <row r="10" spans="1:6">
      <c r="A10" s="22">
        <v>5</v>
      </c>
      <c r="B10" s="134" t="s">
        <v>153</v>
      </c>
      <c r="C10" s="133" t="s">
        <v>153</v>
      </c>
      <c r="D10" s="135"/>
      <c r="E10" s="145"/>
      <c r="F10" s="145"/>
    </row>
    <row r="11" spans="1:6">
      <c r="A11" s="22">
        <v>6</v>
      </c>
      <c r="B11" s="134" t="s">
        <v>153</v>
      </c>
      <c r="C11" s="133" t="s">
        <v>153</v>
      </c>
      <c r="D11" s="135"/>
      <c r="E11" s="145"/>
      <c r="F11" s="145"/>
    </row>
    <row r="12" spans="1:6">
      <c r="A12" s="22">
        <v>7</v>
      </c>
      <c r="B12" s="134" t="s">
        <v>153</v>
      </c>
      <c r="C12" s="133" t="s">
        <v>153</v>
      </c>
      <c r="D12" s="135"/>
      <c r="E12" s="145"/>
      <c r="F12" s="145"/>
    </row>
    <row r="13" spans="1:6">
      <c r="A13" s="22">
        <v>8</v>
      </c>
      <c r="B13" s="134" t="s">
        <v>153</v>
      </c>
      <c r="C13" s="133" t="s">
        <v>153</v>
      </c>
      <c r="D13" s="135"/>
      <c r="E13" s="145"/>
      <c r="F13" s="145"/>
    </row>
    <row r="14" spans="1:6">
      <c r="A14" s="22">
        <v>9</v>
      </c>
      <c r="B14" s="134" t="s">
        <v>153</v>
      </c>
      <c r="C14" s="133" t="s">
        <v>153</v>
      </c>
      <c r="D14" s="135"/>
      <c r="E14" s="145"/>
      <c r="F14" s="145"/>
    </row>
    <row r="15" spans="1:6">
      <c r="A15" s="22">
        <v>10</v>
      </c>
      <c r="B15" s="134" t="s">
        <v>153</v>
      </c>
      <c r="C15" s="133" t="s">
        <v>153</v>
      </c>
      <c r="D15" s="135"/>
      <c r="E15" s="145"/>
      <c r="F15" s="145"/>
    </row>
    <row r="16" spans="1:6">
      <c r="A16" s="22">
        <v>11</v>
      </c>
      <c r="B16" s="134" t="s">
        <v>153</v>
      </c>
      <c r="C16" s="133" t="s">
        <v>153</v>
      </c>
      <c r="D16" s="135"/>
      <c r="E16" s="145"/>
      <c r="F16" s="145"/>
    </row>
    <row r="17" spans="1:6">
      <c r="A17" s="22">
        <v>12</v>
      </c>
      <c r="B17" s="134" t="s">
        <v>153</v>
      </c>
      <c r="C17" s="133" t="s">
        <v>153</v>
      </c>
      <c r="D17" s="135"/>
      <c r="E17" s="145"/>
      <c r="F17" s="145"/>
    </row>
    <row r="18" spans="1:6">
      <c r="A18" s="22">
        <v>13</v>
      </c>
      <c r="B18" s="134" t="s">
        <v>153</v>
      </c>
      <c r="C18" s="133" t="s">
        <v>153</v>
      </c>
      <c r="D18" s="135"/>
      <c r="E18" s="145"/>
      <c r="F18" s="145"/>
    </row>
    <row r="19" spans="1:6">
      <c r="A19" s="22">
        <v>14</v>
      </c>
      <c r="B19" s="134" t="s">
        <v>153</v>
      </c>
      <c r="C19" s="133" t="s">
        <v>153</v>
      </c>
      <c r="D19" s="135"/>
      <c r="E19" s="145"/>
      <c r="F19" s="145"/>
    </row>
    <row r="20" spans="1:6">
      <c r="A20" s="22">
        <v>15</v>
      </c>
      <c r="B20" s="134" t="s">
        <v>153</v>
      </c>
      <c r="C20" s="133" t="s">
        <v>153</v>
      </c>
      <c r="D20" s="135"/>
      <c r="E20" s="145"/>
      <c r="F20" s="145"/>
    </row>
    <row r="21" spans="1:6">
      <c r="A21" s="22">
        <v>16</v>
      </c>
      <c r="B21" s="134" t="s">
        <v>153</v>
      </c>
      <c r="C21" s="133" t="s">
        <v>153</v>
      </c>
      <c r="D21" s="135"/>
      <c r="E21" s="145"/>
      <c r="F21" s="145"/>
    </row>
    <row r="22" spans="1:6">
      <c r="A22" s="22">
        <v>17</v>
      </c>
      <c r="B22" s="134" t="s">
        <v>153</v>
      </c>
      <c r="C22" s="133" t="s">
        <v>153</v>
      </c>
      <c r="D22" s="135"/>
      <c r="E22" s="145"/>
      <c r="F22" s="145"/>
    </row>
    <row r="23" spans="1:6">
      <c r="A23" s="22">
        <v>18</v>
      </c>
      <c r="B23" s="134" t="s">
        <v>153</v>
      </c>
      <c r="C23" s="133" t="s">
        <v>153</v>
      </c>
      <c r="D23" s="135"/>
      <c r="E23" s="145"/>
      <c r="F23" s="145"/>
    </row>
    <row r="24" spans="1:6">
      <c r="A24" s="22">
        <v>19</v>
      </c>
      <c r="B24" s="134" t="s">
        <v>153</v>
      </c>
      <c r="C24" s="133" t="s">
        <v>153</v>
      </c>
      <c r="D24" s="135"/>
      <c r="E24" s="145"/>
      <c r="F24" s="145"/>
    </row>
    <row r="25" spans="1:6">
      <c r="A25" s="22">
        <v>20</v>
      </c>
      <c r="B25" s="134" t="s">
        <v>153</v>
      </c>
      <c r="C25" s="133" t="s">
        <v>153</v>
      </c>
      <c r="D25" s="135"/>
      <c r="E25" s="145"/>
      <c r="F25" s="145"/>
    </row>
    <row r="27" spans="1:6">
      <c r="A27" s="140"/>
    </row>
    <row r="28" spans="1:6">
      <c r="A28" s="140" t="s">
        <v>381</v>
      </c>
    </row>
    <row r="29" spans="1:6">
      <c r="A29" s="143"/>
    </row>
    <row r="30" spans="1:6">
      <c r="A30" s="141"/>
    </row>
    <row r="31" spans="1:6">
      <c r="A31" s="142"/>
    </row>
  </sheetData>
  <pageMargins left="0.7" right="0.7" top="0.75" bottom="0.75" header="0.3" footer="0.3"/>
  <pageSetup paperSize="9" orientation="portrait" r:id="rId1"/>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K25"/>
  <sheetViews>
    <sheetView view="pageLayout" topLeftCell="A2" zoomScaleNormal="100" zoomScaleSheetLayoutView="93" workbookViewId="0">
      <selection activeCell="A2" sqref="A2"/>
    </sheetView>
  </sheetViews>
  <sheetFormatPr defaultColWidth="9.1796875" defaultRowHeight="10"/>
  <cols>
    <col min="1" max="1" width="16" style="10" customWidth="1"/>
    <col min="2" max="2" width="52.1796875" style="10" customWidth="1"/>
    <col min="3" max="3" width="45.1796875" style="10" customWidth="1"/>
    <col min="4" max="4" width="15" style="10" customWidth="1"/>
    <col min="5" max="5" width="11.1796875" style="10" customWidth="1"/>
    <col min="6" max="6" width="10.453125" style="10" customWidth="1"/>
    <col min="7" max="7" width="10.26953125" style="10" customWidth="1"/>
    <col min="8" max="8" width="9.1796875" style="10" customWidth="1"/>
    <col min="9" max="9" width="9.1796875" style="10"/>
    <col min="10" max="10" width="10.1796875" style="10" customWidth="1"/>
    <col min="11" max="16384" width="9.1796875" style="10"/>
  </cols>
  <sheetData>
    <row r="1" spans="1:11">
      <c r="A1" s="17" t="s">
        <v>305</v>
      </c>
      <c r="B1" s="11"/>
      <c r="C1" s="99"/>
      <c r="E1" s="146" t="s">
        <v>416</v>
      </c>
    </row>
    <row r="2" spans="1:11">
      <c r="A2" s="17"/>
      <c r="B2" s="101" t="s">
        <v>332</v>
      </c>
      <c r="C2" s="99"/>
      <c r="E2" s="111"/>
      <c r="F2" s="10" t="s">
        <v>334</v>
      </c>
    </row>
    <row r="3" spans="1:11" ht="30">
      <c r="A3" s="102" t="s">
        <v>298</v>
      </c>
      <c r="B3" s="102" t="s">
        <v>294</v>
      </c>
      <c r="C3" s="102" t="s">
        <v>62</v>
      </c>
      <c r="D3" s="102" t="s">
        <v>303</v>
      </c>
      <c r="E3" s="102" t="s">
        <v>296</v>
      </c>
      <c r="F3" s="102" t="s">
        <v>333</v>
      </c>
      <c r="G3" s="102" t="s">
        <v>330</v>
      </c>
      <c r="H3" s="102" t="s">
        <v>394</v>
      </c>
      <c r="I3" s="102" t="s">
        <v>310</v>
      </c>
      <c r="J3" s="102" t="s">
        <v>328</v>
      </c>
      <c r="K3" s="102" t="s">
        <v>329</v>
      </c>
    </row>
    <row r="4" spans="1:11" ht="30">
      <c r="A4" s="103" t="s">
        <v>287</v>
      </c>
      <c r="B4" s="104" t="s">
        <v>395</v>
      </c>
      <c r="C4" s="105" t="s">
        <v>396</v>
      </c>
      <c r="D4" s="106" t="s">
        <v>306</v>
      </c>
      <c r="E4" s="107">
        <v>1</v>
      </c>
      <c r="F4" s="108">
        <v>16000</v>
      </c>
      <c r="G4" s="112">
        <v>150</v>
      </c>
      <c r="H4" s="112">
        <v>170</v>
      </c>
      <c r="I4" s="112">
        <v>165</v>
      </c>
      <c r="J4" s="113">
        <f>E4*F4*G4</f>
        <v>2400000</v>
      </c>
      <c r="K4" s="113">
        <f>(G4*I4)+(H4*12*E4)</f>
        <v>26790</v>
      </c>
    </row>
    <row r="5" spans="1:11" ht="67.5" customHeight="1">
      <c r="A5" s="103" t="s">
        <v>302</v>
      </c>
      <c r="B5" s="104" t="s">
        <v>397</v>
      </c>
      <c r="C5" s="105" t="s">
        <v>410</v>
      </c>
      <c r="D5" s="106" t="s">
        <v>306</v>
      </c>
      <c r="E5" s="107">
        <v>2</v>
      </c>
      <c r="F5" s="108">
        <v>600</v>
      </c>
      <c r="G5" s="112">
        <v>12</v>
      </c>
      <c r="H5" s="112">
        <v>30</v>
      </c>
      <c r="I5" s="112">
        <v>48</v>
      </c>
      <c r="J5" s="113">
        <f t="shared" ref="J5:J24" si="0">E5*F5*G5</f>
        <v>14400</v>
      </c>
      <c r="K5" s="113">
        <f t="shared" ref="K5:K24" si="1">(G5*I5)+(H5*12*E5)</f>
        <v>1296</v>
      </c>
    </row>
    <row r="6" spans="1:11" ht="30">
      <c r="A6" s="103" t="s">
        <v>288</v>
      </c>
      <c r="B6" s="104" t="s">
        <v>398</v>
      </c>
      <c r="C6" s="105" t="s">
        <v>335</v>
      </c>
      <c r="D6" s="106" t="s">
        <v>306</v>
      </c>
      <c r="E6" s="107"/>
      <c r="F6" s="108"/>
      <c r="G6" s="112"/>
      <c r="H6" s="112"/>
      <c r="I6" s="112"/>
      <c r="J6" s="113">
        <f t="shared" si="0"/>
        <v>0</v>
      </c>
      <c r="K6" s="113">
        <f t="shared" si="1"/>
        <v>0</v>
      </c>
    </row>
    <row r="7" spans="1:11" ht="45" customHeight="1">
      <c r="A7" s="103" t="s">
        <v>289</v>
      </c>
      <c r="B7" s="104" t="s">
        <v>399</v>
      </c>
      <c r="C7" s="105" t="s">
        <v>304</v>
      </c>
      <c r="D7" s="106" t="s">
        <v>306</v>
      </c>
      <c r="E7" s="107"/>
      <c r="F7" s="108"/>
      <c r="G7" s="112"/>
      <c r="H7" s="112"/>
      <c r="I7" s="112"/>
      <c r="J7" s="113">
        <f t="shared" si="0"/>
        <v>0</v>
      </c>
      <c r="K7" s="113">
        <f t="shared" si="1"/>
        <v>0</v>
      </c>
    </row>
    <row r="8" spans="1:11" ht="30">
      <c r="A8" s="109" t="s">
        <v>309</v>
      </c>
      <c r="B8" s="104" t="s">
        <v>412</v>
      </c>
      <c r="C8" s="105" t="s">
        <v>411</v>
      </c>
      <c r="D8" s="106" t="s">
        <v>306</v>
      </c>
      <c r="E8" s="107"/>
      <c r="F8" s="108"/>
      <c r="G8" s="112"/>
      <c r="H8" s="112"/>
      <c r="I8" s="112"/>
      <c r="J8" s="113">
        <f t="shared" si="0"/>
        <v>0</v>
      </c>
      <c r="K8" s="113">
        <f t="shared" si="1"/>
        <v>0</v>
      </c>
    </row>
    <row r="9" spans="1:11" ht="54" customHeight="1">
      <c r="A9" s="103" t="s">
        <v>295</v>
      </c>
      <c r="B9" s="104" t="s">
        <v>413</v>
      </c>
      <c r="C9" s="105" t="s">
        <v>414</v>
      </c>
      <c r="D9" s="106" t="s">
        <v>306</v>
      </c>
      <c r="E9" s="107"/>
      <c r="F9" s="108"/>
      <c r="G9" s="112"/>
      <c r="H9" s="112"/>
      <c r="I9" s="112"/>
      <c r="J9" s="113">
        <f t="shared" si="0"/>
        <v>0</v>
      </c>
      <c r="K9" s="113">
        <f t="shared" si="1"/>
        <v>0</v>
      </c>
    </row>
    <row r="10" spans="1:11" ht="27.75" customHeight="1">
      <c r="A10" s="103" t="s">
        <v>290</v>
      </c>
      <c r="B10" s="104" t="s">
        <v>307</v>
      </c>
      <c r="C10" s="105" t="s">
        <v>308</v>
      </c>
      <c r="D10" s="106" t="s">
        <v>306</v>
      </c>
      <c r="E10" s="107"/>
      <c r="F10" s="108"/>
      <c r="G10" s="112"/>
      <c r="H10" s="112"/>
      <c r="I10" s="112"/>
      <c r="J10" s="113">
        <f t="shared" si="0"/>
        <v>0</v>
      </c>
      <c r="K10" s="113">
        <f t="shared" si="1"/>
        <v>0</v>
      </c>
    </row>
    <row r="11" spans="1:11" ht="20">
      <c r="A11" s="103" t="s">
        <v>291</v>
      </c>
      <c r="B11" s="104" t="s">
        <v>415</v>
      </c>
      <c r="C11" s="105" t="s">
        <v>308</v>
      </c>
      <c r="D11" s="106" t="s">
        <v>306</v>
      </c>
      <c r="E11" s="107"/>
      <c r="F11" s="108"/>
      <c r="G11" s="112"/>
      <c r="H11" s="112"/>
      <c r="I11" s="112"/>
      <c r="J11" s="113">
        <f t="shared" si="0"/>
        <v>0</v>
      </c>
      <c r="K11" s="113">
        <f t="shared" si="1"/>
        <v>0</v>
      </c>
    </row>
    <row r="12" spans="1:11" ht="30">
      <c r="A12" s="103" t="s">
        <v>292</v>
      </c>
      <c r="B12" s="104" t="s">
        <v>326</v>
      </c>
      <c r="C12" s="105" t="s">
        <v>308</v>
      </c>
      <c r="D12" s="106" t="s">
        <v>306</v>
      </c>
      <c r="E12" s="107"/>
      <c r="F12" s="108"/>
      <c r="G12" s="112"/>
      <c r="H12" s="112"/>
      <c r="I12" s="112"/>
      <c r="J12" s="113">
        <f t="shared" si="0"/>
        <v>0</v>
      </c>
      <c r="K12" s="113">
        <f t="shared" si="1"/>
        <v>0</v>
      </c>
    </row>
    <row r="13" spans="1:11" ht="45" customHeight="1">
      <c r="A13" s="103" t="s">
        <v>293</v>
      </c>
      <c r="B13" s="104" t="s">
        <v>417</v>
      </c>
      <c r="C13" s="105" t="s">
        <v>400</v>
      </c>
      <c r="D13" s="106" t="s">
        <v>306</v>
      </c>
      <c r="E13" s="107"/>
      <c r="F13" s="108"/>
      <c r="G13" s="112"/>
      <c r="H13" s="112"/>
      <c r="I13" s="112"/>
      <c r="J13" s="113">
        <f t="shared" si="0"/>
        <v>0</v>
      </c>
      <c r="K13" s="113">
        <f t="shared" si="1"/>
        <v>0</v>
      </c>
    </row>
    <row r="14" spans="1:11" ht="34.5" customHeight="1">
      <c r="A14" s="103" t="s">
        <v>301</v>
      </c>
      <c r="B14" s="104" t="s">
        <v>325</v>
      </c>
      <c r="C14" s="105" t="s">
        <v>401</v>
      </c>
      <c r="D14" s="106" t="s">
        <v>306</v>
      </c>
      <c r="E14" s="107"/>
      <c r="F14" s="108"/>
      <c r="G14" s="112"/>
      <c r="H14" s="112"/>
      <c r="I14" s="112"/>
      <c r="J14" s="113">
        <f t="shared" si="0"/>
        <v>0</v>
      </c>
      <c r="K14" s="113">
        <f t="shared" si="1"/>
        <v>0</v>
      </c>
    </row>
    <row r="15" spans="1:11" ht="24" customHeight="1">
      <c r="A15" s="103" t="s">
        <v>299</v>
      </c>
      <c r="B15" s="104" t="s">
        <v>311</v>
      </c>
      <c r="C15" s="105" t="s">
        <v>308</v>
      </c>
      <c r="D15" s="106" t="s">
        <v>306</v>
      </c>
      <c r="E15" s="107"/>
      <c r="F15" s="108"/>
      <c r="G15" s="112"/>
      <c r="H15" s="112"/>
      <c r="I15" s="112"/>
      <c r="J15" s="113">
        <f t="shared" si="0"/>
        <v>0</v>
      </c>
      <c r="K15" s="113">
        <f t="shared" si="1"/>
        <v>0</v>
      </c>
    </row>
    <row r="16" spans="1:11" ht="54.75" customHeight="1">
      <c r="A16" s="103" t="s">
        <v>312</v>
      </c>
      <c r="B16" s="104" t="s">
        <v>402</v>
      </c>
      <c r="C16" s="105" t="s">
        <v>403</v>
      </c>
      <c r="D16" s="106" t="s">
        <v>306</v>
      </c>
      <c r="E16" s="107"/>
      <c r="F16" s="108"/>
      <c r="G16" s="112"/>
      <c r="H16" s="112"/>
      <c r="I16" s="112"/>
      <c r="J16" s="113">
        <f t="shared" si="0"/>
        <v>0</v>
      </c>
      <c r="K16" s="113">
        <f t="shared" si="1"/>
        <v>0</v>
      </c>
    </row>
    <row r="17" spans="1:11" ht="30">
      <c r="A17" s="103" t="s">
        <v>297</v>
      </c>
      <c r="B17" s="104" t="s">
        <v>324</v>
      </c>
      <c r="C17" s="105" t="s">
        <v>401</v>
      </c>
      <c r="D17" s="106" t="s">
        <v>306</v>
      </c>
      <c r="E17" s="107"/>
      <c r="F17" s="108"/>
      <c r="G17" s="112"/>
      <c r="H17" s="112"/>
      <c r="I17" s="112"/>
      <c r="J17" s="113">
        <f t="shared" si="0"/>
        <v>0</v>
      </c>
      <c r="K17" s="113">
        <f t="shared" si="1"/>
        <v>0</v>
      </c>
    </row>
    <row r="18" spans="1:11" ht="30">
      <c r="A18" s="103" t="s">
        <v>300</v>
      </c>
      <c r="B18" s="104" t="s">
        <v>327</v>
      </c>
      <c r="C18" s="105" t="s">
        <v>404</v>
      </c>
      <c r="D18" s="106" t="s">
        <v>306</v>
      </c>
      <c r="E18" s="107"/>
      <c r="F18" s="108"/>
      <c r="G18" s="112"/>
      <c r="H18" s="112"/>
      <c r="I18" s="112"/>
      <c r="J18" s="113">
        <f t="shared" si="0"/>
        <v>0</v>
      </c>
      <c r="K18" s="113">
        <f t="shared" si="1"/>
        <v>0</v>
      </c>
    </row>
    <row r="19" spans="1:11" ht="30" customHeight="1">
      <c r="A19" s="103" t="s">
        <v>323</v>
      </c>
      <c r="B19" s="104" t="s">
        <v>405</v>
      </c>
      <c r="C19" s="105" t="s">
        <v>406</v>
      </c>
      <c r="D19" s="106" t="s">
        <v>306</v>
      </c>
      <c r="E19" s="107"/>
      <c r="F19" s="108"/>
      <c r="G19" s="112"/>
      <c r="H19" s="112"/>
      <c r="I19" s="112"/>
      <c r="J19" s="113">
        <f t="shared" si="0"/>
        <v>0</v>
      </c>
      <c r="K19" s="113">
        <f t="shared" si="1"/>
        <v>0</v>
      </c>
    </row>
    <row r="20" spans="1:11" ht="33.75" customHeight="1">
      <c r="A20" s="103" t="s">
        <v>420</v>
      </c>
      <c r="B20" s="104" t="s">
        <v>423</v>
      </c>
      <c r="C20" s="105" t="s">
        <v>421</v>
      </c>
      <c r="D20" s="106" t="s">
        <v>422</v>
      </c>
      <c r="E20" s="107"/>
      <c r="F20" s="108"/>
      <c r="G20" s="112"/>
      <c r="H20" s="112"/>
      <c r="I20" s="112"/>
      <c r="J20" s="113"/>
      <c r="K20" s="113"/>
    </row>
    <row r="21" spans="1:11" ht="26.25" customHeight="1">
      <c r="A21" s="109" t="s">
        <v>424</v>
      </c>
      <c r="B21" s="104" t="s">
        <v>426</v>
      </c>
      <c r="C21" s="105" t="s">
        <v>425</v>
      </c>
      <c r="D21" s="106" t="s">
        <v>422</v>
      </c>
      <c r="E21" s="107"/>
      <c r="F21" s="108"/>
      <c r="G21" s="112"/>
      <c r="H21" s="112"/>
      <c r="I21" s="112"/>
      <c r="J21" s="113"/>
      <c r="K21" s="113"/>
    </row>
    <row r="22" spans="1:11" ht="20">
      <c r="A22" s="103" t="s">
        <v>407</v>
      </c>
      <c r="B22" s="104" t="s">
        <v>418</v>
      </c>
      <c r="C22" s="105" t="s">
        <v>153</v>
      </c>
      <c r="D22" s="106"/>
      <c r="E22" s="107"/>
      <c r="F22" s="108"/>
      <c r="G22" s="112"/>
      <c r="H22" s="112"/>
      <c r="I22" s="112"/>
      <c r="J22" s="113">
        <f t="shared" si="0"/>
        <v>0</v>
      </c>
      <c r="K22" s="113">
        <f t="shared" si="1"/>
        <v>0</v>
      </c>
    </row>
    <row r="23" spans="1:11" ht="20">
      <c r="A23" s="103" t="s">
        <v>408</v>
      </c>
      <c r="B23" s="104" t="s">
        <v>419</v>
      </c>
      <c r="C23" s="105" t="s">
        <v>153</v>
      </c>
      <c r="D23" s="106"/>
      <c r="E23" s="107"/>
      <c r="F23" s="108"/>
      <c r="G23" s="112"/>
      <c r="H23" s="112"/>
      <c r="I23" s="112"/>
      <c r="J23" s="113">
        <f t="shared" si="0"/>
        <v>0</v>
      </c>
      <c r="K23" s="113">
        <f t="shared" si="1"/>
        <v>0</v>
      </c>
    </row>
    <row r="24" spans="1:11" ht="20">
      <c r="A24" s="103" t="s">
        <v>409</v>
      </c>
      <c r="B24" s="104" t="s">
        <v>419</v>
      </c>
      <c r="C24" s="105"/>
      <c r="D24" s="106"/>
      <c r="E24" s="107"/>
      <c r="F24" s="108"/>
      <c r="G24" s="112"/>
      <c r="H24" s="112"/>
      <c r="I24" s="112"/>
      <c r="J24" s="113">
        <f t="shared" si="0"/>
        <v>0</v>
      </c>
      <c r="K24" s="113">
        <f t="shared" si="1"/>
        <v>0</v>
      </c>
    </row>
    <row r="25" spans="1:11">
      <c r="A25" s="110" t="s">
        <v>331</v>
      </c>
      <c r="B25" s="104"/>
      <c r="C25" s="105"/>
      <c r="D25" s="106"/>
      <c r="E25" s="107">
        <f>SUM(E4:E24)</f>
        <v>3</v>
      </c>
      <c r="F25" s="107">
        <f t="shared" ref="F25:I25" si="2">SUM(F4:F24)</f>
        <v>16600</v>
      </c>
      <c r="G25" s="107">
        <f t="shared" si="2"/>
        <v>162</v>
      </c>
      <c r="H25" s="107">
        <f t="shared" si="2"/>
        <v>200</v>
      </c>
      <c r="I25" s="107">
        <f t="shared" si="2"/>
        <v>213</v>
      </c>
      <c r="J25" s="113">
        <f>SUM(J4:J24)</f>
        <v>2414400</v>
      </c>
      <c r="K25" s="82">
        <f>SUM(K4:K24)</f>
        <v>28086</v>
      </c>
    </row>
  </sheetData>
  <pageMargins left="0.7" right="0.7" top="0.75" bottom="0.75" header="0.3" footer="0.3"/>
  <pageSetup paperSize="9" orientation="landscape" r:id="rId1"/>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N52"/>
  <sheetViews>
    <sheetView view="pageLayout" zoomScaleNormal="100" workbookViewId="0">
      <selection activeCell="L5" sqref="L5"/>
    </sheetView>
  </sheetViews>
  <sheetFormatPr defaultRowHeight="14.5"/>
  <cols>
    <col min="1" max="1" width="5" customWidth="1"/>
    <col min="2" max="2" width="9.453125" bestFit="1" customWidth="1"/>
    <col min="3" max="3" width="10.54296875" bestFit="1" customWidth="1"/>
    <col min="4" max="4" width="9.453125" bestFit="1" customWidth="1"/>
    <col min="5" max="5" width="10.81640625" customWidth="1"/>
    <col min="6" max="7" width="9.81640625" bestFit="1" customWidth="1"/>
    <col min="8" max="8" width="12.1796875" customWidth="1"/>
    <col min="9" max="9" width="9.7265625" customWidth="1"/>
    <col min="11" max="11" width="27.453125" customWidth="1"/>
    <col min="12" max="13" width="9.26953125" bestFit="1" customWidth="1"/>
    <col min="14" max="14" width="9.453125" bestFit="1" customWidth="1"/>
  </cols>
  <sheetData>
    <row r="1" spans="1:14">
      <c r="A1" s="17" t="s">
        <v>226</v>
      </c>
      <c r="B1" s="11"/>
      <c r="C1" s="12"/>
      <c r="D1" s="10"/>
      <c r="E1" s="91"/>
      <c r="F1" s="10"/>
      <c r="G1" s="10"/>
      <c r="K1" s="17" t="s">
        <v>355</v>
      </c>
    </row>
    <row r="2" spans="1:14" ht="18">
      <c r="A2" s="51"/>
      <c r="B2" s="51" t="s">
        <v>208</v>
      </c>
      <c r="C2" s="51" t="s">
        <v>243</v>
      </c>
      <c r="D2" s="51" t="s">
        <v>244</v>
      </c>
      <c r="E2" s="51" t="s">
        <v>211</v>
      </c>
      <c r="F2" s="51" t="s">
        <v>277</v>
      </c>
      <c r="G2" s="51" t="s">
        <v>212</v>
      </c>
      <c r="H2" s="51" t="s">
        <v>245</v>
      </c>
      <c r="I2" s="51" t="s">
        <v>214</v>
      </c>
      <c r="K2" s="85" t="s">
        <v>227</v>
      </c>
      <c r="L2" s="85" t="s">
        <v>228</v>
      </c>
      <c r="M2" s="85" t="s">
        <v>340</v>
      </c>
      <c r="N2" s="85" t="s">
        <v>230</v>
      </c>
    </row>
    <row r="3" spans="1:14">
      <c r="A3" s="18">
        <v>0</v>
      </c>
      <c r="B3" s="19">
        <v>40554</v>
      </c>
      <c r="C3" s="20">
        <v>35000</v>
      </c>
      <c r="D3" s="20">
        <v>10000</v>
      </c>
      <c r="E3" s="20">
        <v>30</v>
      </c>
      <c r="F3" s="20">
        <v>2</v>
      </c>
      <c r="G3" s="20">
        <f>D3*F3/E3</f>
        <v>666.66666666666663</v>
      </c>
      <c r="H3" s="20">
        <f>D3/E3*30</f>
        <v>10000</v>
      </c>
      <c r="I3" s="21">
        <f>F3*H3</f>
        <v>20000</v>
      </c>
      <c r="K3" s="83" t="s">
        <v>234</v>
      </c>
      <c r="L3" s="90">
        <v>355</v>
      </c>
      <c r="M3" s="82"/>
      <c r="N3" s="82"/>
    </row>
    <row r="4" spans="1:14">
      <c r="A4" s="18">
        <v>0</v>
      </c>
      <c r="B4" s="19">
        <v>40586</v>
      </c>
      <c r="C4" s="20">
        <v>75000</v>
      </c>
      <c r="D4" s="20">
        <f>C4-C3</f>
        <v>40000</v>
      </c>
      <c r="E4" s="20">
        <f>B4-B3</f>
        <v>32</v>
      </c>
      <c r="F4" s="20">
        <v>2</v>
      </c>
      <c r="G4" s="20">
        <f>D4*F4/E4</f>
        <v>2500</v>
      </c>
      <c r="H4" s="20">
        <f>D4/E4*30</f>
        <v>37500</v>
      </c>
      <c r="I4" s="21">
        <f>F4*H4</f>
        <v>75000</v>
      </c>
      <c r="K4" s="83" t="s">
        <v>341</v>
      </c>
      <c r="L4" s="90">
        <v>12</v>
      </c>
      <c r="M4" s="82"/>
      <c r="N4" s="82"/>
    </row>
    <row r="5" spans="1:14" ht="18">
      <c r="A5" s="22" t="s">
        <v>215</v>
      </c>
      <c r="B5" s="23"/>
      <c r="C5" s="24"/>
      <c r="D5" s="25"/>
      <c r="E5" s="26" t="s">
        <v>153</v>
      </c>
      <c r="F5" s="25"/>
      <c r="G5" s="25"/>
      <c r="H5" s="26"/>
      <c r="I5" s="27" t="s">
        <v>153</v>
      </c>
      <c r="K5" s="83" t="s">
        <v>342</v>
      </c>
      <c r="L5" s="90">
        <v>50</v>
      </c>
      <c r="M5" s="82"/>
      <c r="N5" s="82"/>
    </row>
    <row r="6" spans="1:14">
      <c r="A6" s="22">
        <v>1</v>
      </c>
      <c r="B6" s="23"/>
      <c r="C6" s="24"/>
      <c r="D6" s="25">
        <f>C6-C5</f>
        <v>0</v>
      </c>
      <c r="E6" s="26">
        <f>B6-B5</f>
        <v>0</v>
      </c>
      <c r="F6" s="64">
        <v>2</v>
      </c>
      <c r="G6" s="25" t="e">
        <f>D6*F6/E6</f>
        <v>#DIV/0!</v>
      </c>
      <c r="H6" s="25" t="e">
        <f>D6/E6*30</f>
        <v>#DIV/0!</v>
      </c>
      <c r="I6" s="27" t="e">
        <f>H6*F6</f>
        <v>#DIV/0!</v>
      </c>
      <c r="K6" s="83" t="s">
        <v>343</v>
      </c>
      <c r="L6" s="90">
        <v>2</v>
      </c>
      <c r="M6" s="82"/>
      <c r="N6" s="82"/>
    </row>
    <row r="7" spans="1:14">
      <c r="A7" s="22">
        <v>2</v>
      </c>
      <c r="B7" s="23"/>
      <c r="C7" s="24"/>
      <c r="D7" s="25">
        <f t="shared" ref="D7:D24" si="0">C7-C6</f>
        <v>0</v>
      </c>
      <c r="E7" s="26">
        <f t="shared" ref="E7:E24" si="1">B7-B6</f>
        <v>0</v>
      </c>
      <c r="F7" s="64">
        <v>2</v>
      </c>
      <c r="G7" s="25" t="e">
        <f t="shared" ref="G7:G24" si="2">D7*F7/E7</f>
        <v>#DIV/0!</v>
      </c>
      <c r="H7" s="25" t="e">
        <f t="shared" ref="H7:H24" si="3">D7/E7*30</f>
        <v>#DIV/0!</v>
      </c>
      <c r="I7" s="27" t="e">
        <f t="shared" ref="I7:I24" si="4">H7*F7</f>
        <v>#DIV/0!</v>
      </c>
      <c r="K7" s="83" t="s">
        <v>344</v>
      </c>
      <c r="L7" s="90">
        <v>60</v>
      </c>
      <c r="M7" s="82"/>
      <c r="N7" s="82"/>
    </row>
    <row r="8" spans="1:14">
      <c r="A8" s="22">
        <v>3</v>
      </c>
      <c r="B8" s="23" t="s">
        <v>153</v>
      </c>
      <c r="C8" s="24" t="s">
        <v>153</v>
      </c>
      <c r="D8" s="25" t="e">
        <f t="shared" si="0"/>
        <v>#VALUE!</v>
      </c>
      <c r="E8" s="26" t="e">
        <f t="shared" si="1"/>
        <v>#VALUE!</v>
      </c>
      <c r="F8" s="64">
        <v>2</v>
      </c>
      <c r="G8" s="25" t="e">
        <f t="shared" si="2"/>
        <v>#VALUE!</v>
      </c>
      <c r="H8" s="25" t="e">
        <f t="shared" si="3"/>
        <v>#VALUE!</v>
      </c>
      <c r="I8" s="27" t="e">
        <f t="shared" si="4"/>
        <v>#VALUE!</v>
      </c>
      <c r="K8" s="83" t="s">
        <v>345</v>
      </c>
      <c r="L8" s="90">
        <v>20</v>
      </c>
      <c r="M8" s="82"/>
      <c r="N8" s="82"/>
    </row>
    <row r="9" spans="1:14">
      <c r="A9" s="22">
        <v>4</v>
      </c>
      <c r="B9" s="23" t="s">
        <v>153</v>
      </c>
      <c r="C9" s="24" t="s">
        <v>153</v>
      </c>
      <c r="D9" s="25" t="e">
        <f t="shared" si="0"/>
        <v>#VALUE!</v>
      </c>
      <c r="E9" s="26" t="e">
        <f t="shared" si="1"/>
        <v>#VALUE!</v>
      </c>
      <c r="F9" s="64">
        <v>2</v>
      </c>
      <c r="G9" s="25" t="e">
        <f t="shared" si="2"/>
        <v>#VALUE!</v>
      </c>
      <c r="H9" s="25" t="e">
        <f t="shared" si="3"/>
        <v>#VALUE!</v>
      </c>
      <c r="I9" s="27" t="e">
        <f t="shared" si="4"/>
        <v>#VALUE!</v>
      </c>
      <c r="K9" s="83" t="s">
        <v>346</v>
      </c>
      <c r="L9" s="90">
        <v>1000</v>
      </c>
      <c r="M9" s="82"/>
      <c r="N9" s="82"/>
    </row>
    <row r="10" spans="1:14">
      <c r="A10" s="22">
        <v>5</v>
      </c>
      <c r="B10" s="23" t="s">
        <v>153</v>
      </c>
      <c r="C10" s="24" t="s">
        <v>153</v>
      </c>
      <c r="D10" s="25" t="e">
        <f t="shared" si="0"/>
        <v>#VALUE!</v>
      </c>
      <c r="E10" s="26" t="e">
        <f t="shared" si="1"/>
        <v>#VALUE!</v>
      </c>
      <c r="F10" s="64">
        <v>2</v>
      </c>
      <c r="G10" s="25" t="e">
        <f t="shared" si="2"/>
        <v>#VALUE!</v>
      </c>
      <c r="H10" s="25" t="e">
        <f t="shared" si="3"/>
        <v>#VALUE!</v>
      </c>
      <c r="I10" s="27" t="e">
        <f t="shared" si="4"/>
        <v>#VALUE!</v>
      </c>
      <c r="K10" s="83" t="s">
        <v>347</v>
      </c>
      <c r="L10" s="90">
        <v>10</v>
      </c>
      <c r="M10" s="82"/>
      <c r="N10" s="82"/>
    </row>
    <row r="11" spans="1:14">
      <c r="A11" s="22">
        <v>6</v>
      </c>
      <c r="B11" s="23" t="s">
        <v>153</v>
      </c>
      <c r="C11" s="24" t="s">
        <v>153</v>
      </c>
      <c r="D11" s="25" t="e">
        <f t="shared" si="0"/>
        <v>#VALUE!</v>
      </c>
      <c r="E11" s="26" t="e">
        <f t="shared" si="1"/>
        <v>#VALUE!</v>
      </c>
      <c r="F11" s="64">
        <v>2</v>
      </c>
      <c r="G11" s="25" t="e">
        <f t="shared" si="2"/>
        <v>#VALUE!</v>
      </c>
      <c r="H11" s="25" t="e">
        <f t="shared" si="3"/>
        <v>#VALUE!</v>
      </c>
      <c r="I11" s="27" t="e">
        <f t="shared" si="4"/>
        <v>#VALUE!</v>
      </c>
      <c r="K11" s="83" t="s">
        <v>348</v>
      </c>
      <c r="L11" s="90">
        <v>75</v>
      </c>
      <c r="M11" s="82"/>
      <c r="N11" s="82"/>
    </row>
    <row r="12" spans="1:14">
      <c r="A12" s="22">
        <v>7</v>
      </c>
      <c r="B12" s="23" t="s">
        <v>153</v>
      </c>
      <c r="C12" s="24" t="s">
        <v>153</v>
      </c>
      <c r="D12" s="25" t="e">
        <f t="shared" si="0"/>
        <v>#VALUE!</v>
      </c>
      <c r="E12" s="26" t="e">
        <f t="shared" si="1"/>
        <v>#VALUE!</v>
      </c>
      <c r="F12" s="64">
        <v>2</v>
      </c>
      <c r="G12" s="25" t="e">
        <f t="shared" si="2"/>
        <v>#VALUE!</v>
      </c>
      <c r="H12" s="25" t="e">
        <f t="shared" si="3"/>
        <v>#VALUE!</v>
      </c>
      <c r="I12" s="27" t="e">
        <f t="shared" si="4"/>
        <v>#VALUE!</v>
      </c>
      <c r="K12" s="83" t="s">
        <v>349</v>
      </c>
      <c r="L12" s="90">
        <v>6000</v>
      </c>
      <c r="M12" s="87"/>
      <c r="N12" s="86"/>
    </row>
    <row r="13" spans="1:14">
      <c r="A13" s="22">
        <v>8</v>
      </c>
      <c r="B13" s="23" t="s">
        <v>153</v>
      </c>
      <c r="C13" s="24" t="s">
        <v>153</v>
      </c>
      <c r="D13" s="25" t="e">
        <f t="shared" si="0"/>
        <v>#VALUE!</v>
      </c>
      <c r="E13" s="26" t="e">
        <f t="shared" si="1"/>
        <v>#VALUE!</v>
      </c>
      <c r="F13" s="64">
        <v>2</v>
      </c>
      <c r="G13" s="25" t="e">
        <f t="shared" si="2"/>
        <v>#VALUE!</v>
      </c>
      <c r="H13" s="25" t="e">
        <f t="shared" si="3"/>
        <v>#VALUE!</v>
      </c>
      <c r="I13" s="27" t="e">
        <f t="shared" si="4"/>
        <v>#VALUE!</v>
      </c>
      <c r="K13" s="83" t="s">
        <v>350</v>
      </c>
      <c r="L13" s="120">
        <v>500</v>
      </c>
      <c r="M13" s="87"/>
      <c r="N13" s="86"/>
    </row>
    <row r="14" spans="1:14">
      <c r="A14" s="22">
        <v>9</v>
      </c>
      <c r="B14" s="23" t="s">
        <v>153</v>
      </c>
      <c r="C14" s="24" t="s">
        <v>153</v>
      </c>
      <c r="D14" s="25" t="e">
        <f t="shared" si="0"/>
        <v>#VALUE!</v>
      </c>
      <c r="E14" s="26" t="e">
        <f t="shared" si="1"/>
        <v>#VALUE!</v>
      </c>
      <c r="F14" s="64">
        <v>2</v>
      </c>
      <c r="G14" s="25" t="e">
        <f t="shared" si="2"/>
        <v>#VALUE!</v>
      </c>
      <c r="H14" s="25" t="e">
        <f t="shared" si="3"/>
        <v>#VALUE!</v>
      </c>
      <c r="I14" s="27" t="e">
        <f t="shared" si="4"/>
        <v>#VALUE!</v>
      </c>
      <c r="K14" s="83" t="s">
        <v>351</v>
      </c>
      <c r="L14" s="82"/>
      <c r="M14" s="121">
        <f>(L7-L10)*L5*L4*L3/1000</f>
        <v>10650</v>
      </c>
      <c r="N14" s="88">
        <f>M14*L6</f>
        <v>21300</v>
      </c>
    </row>
    <row r="15" spans="1:14">
      <c r="A15" s="22">
        <v>10</v>
      </c>
      <c r="B15" s="23" t="s">
        <v>153</v>
      </c>
      <c r="C15" s="24" t="s">
        <v>153</v>
      </c>
      <c r="D15" s="25" t="e">
        <f t="shared" si="0"/>
        <v>#VALUE!</v>
      </c>
      <c r="E15" s="26" t="e">
        <f t="shared" si="1"/>
        <v>#VALUE!</v>
      </c>
      <c r="F15" s="64">
        <v>2</v>
      </c>
      <c r="G15" s="25" t="e">
        <f t="shared" si="2"/>
        <v>#VALUE!</v>
      </c>
      <c r="H15" s="25" t="e">
        <f t="shared" si="3"/>
        <v>#VALUE!</v>
      </c>
      <c r="I15" s="27" t="e">
        <f t="shared" si="4"/>
        <v>#VALUE!</v>
      </c>
      <c r="K15" s="84" t="s">
        <v>352</v>
      </c>
      <c r="L15" s="82"/>
      <c r="M15" s="87"/>
      <c r="N15" s="86">
        <f>(L8/L9-(L11/L12))*L3*L4*L5</f>
        <v>1597.5000000000002</v>
      </c>
    </row>
    <row r="16" spans="1:14">
      <c r="A16" s="22">
        <v>11</v>
      </c>
      <c r="B16" s="23" t="s">
        <v>153</v>
      </c>
      <c r="C16" s="24" t="s">
        <v>153</v>
      </c>
      <c r="D16" s="25" t="e">
        <f t="shared" si="0"/>
        <v>#VALUE!</v>
      </c>
      <c r="E16" s="26" t="e">
        <f t="shared" si="1"/>
        <v>#VALUE!</v>
      </c>
      <c r="F16" s="64">
        <v>2</v>
      </c>
      <c r="G16" s="25" t="e">
        <f t="shared" si="2"/>
        <v>#VALUE!</v>
      </c>
      <c r="H16" s="25" t="e">
        <f t="shared" si="3"/>
        <v>#VALUE!</v>
      </c>
      <c r="I16" s="27" t="e">
        <f t="shared" si="4"/>
        <v>#VALUE!</v>
      </c>
      <c r="K16" s="84" t="s">
        <v>353</v>
      </c>
      <c r="L16" s="82"/>
      <c r="M16" s="87">
        <f>SUM(M14:M15)</f>
        <v>10650</v>
      </c>
      <c r="N16" s="86">
        <f>SUM(N14:N15)</f>
        <v>22897.5</v>
      </c>
    </row>
    <row r="17" spans="1:14">
      <c r="A17" s="22">
        <v>13</v>
      </c>
      <c r="B17" s="23" t="s">
        <v>153</v>
      </c>
      <c r="C17" s="24" t="s">
        <v>153</v>
      </c>
      <c r="D17" s="25" t="e">
        <f t="shared" si="0"/>
        <v>#VALUE!</v>
      </c>
      <c r="E17" s="26" t="e">
        <f t="shared" si="1"/>
        <v>#VALUE!</v>
      </c>
      <c r="F17" s="64">
        <v>2</v>
      </c>
      <c r="G17" s="25" t="e">
        <f t="shared" si="2"/>
        <v>#VALUE!</v>
      </c>
      <c r="H17" s="25" t="e">
        <f t="shared" si="3"/>
        <v>#VALUE!</v>
      </c>
      <c r="I17" s="27" t="e">
        <f t="shared" si="4"/>
        <v>#VALUE!</v>
      </c>
      <c r="K17" s="84" t="s">
        <v>354</v>
      </c>
      <c r="L17" s="82"/>
      <c r="M17" s="87"/>
      <c r="N17" s="122">
        <f>L13/N16</f>
        <v>2.1836445026749644E-2</v>
      </c>
    </row>
    <row r="18" spans="1:14">
      <c r="A18" s="22">
        <v>14</v>
      </c>
      <c r="B18" s="23" t="s">
        <v>153</v>
      </c>
      <c r="C18" s="24" t="s">
        <v>153</v>
      </c>
      <c r="D18" s="25" t="e">
        <f t="shared" si="0"/>
        <v>#VALUE!</v>
      </c>
      <c r="E18" s="26" t="e">
        <f t="shared" si="1"/>
        <v>#VALUE!</v>
      </c>
      <c r="F18" s="64">
        <v>2</v>
      </c>
      <c r="G18" s="25" t="e">
        <f t="shared" si="2"/>
        <v>#VALUE!</v>
      </c>
      <c r="H18" s="25" t="e">
        <f t="shared" si="3"/>
        <v>#VALUE!</v>
      </c>
      <c r="I18" s="27" t="e">
        <f t="shared" si="4"/>
        <v>#VALUE!</v>
      </c>
    </row>
    <row r="19" spans="1:14">
      <c r="A19" s="22">
        <v>15</v>
      </c>
      <c r="B19" s="23" t="s">
        <v>153</v>
      </c>
      <c r="C19" s="24" t="s">
        <v>153</v>
      </c>
      <c r="D19" s="25" t="e">
        <f t="shared" si="0"/>
        <v>#VALUE!</v>
      </c>
      <c r="E19" s="26" t="e">
        <f t="shared" si="1"/>
        <v>#VALUE!</v>
      </c>
      <c r="F19" s="64">
        <v>2</v>
      </c>
      <c r="G19" s="25" t="e">
        <f t="shared" si="2"/>
        <v>#VALUE!</v>
      </c>
      <c r="H19" s="25" t="e">
        <f t="shared" si="3"/>
        <v>#VALUE!</v>
      </c>
      <c r="I19" s="27" t="e">
        <f t="shared" si="4"/>
        <v>#VALUE!</v>
      </c>
      <c r="K19" s="123" t="s">
        <v>358</v>
      </c>
    </row>
    <row r="20" spans="1:14">
      <c r="A20" s="22">
        <v>16</v>
      </c>
      <c r="B20" s="23" t="s">
        <v>153</v>
      </c>
      <c r="C20" s="24" t="s">
        <v>153</v>
      </c>
      <c r="D20" s="25" t="e">
        <f t="shared" si="0"/>
        <v>#VALUE!</v>
      </c>
      <c r="E20" s="26" t="e">
        <f t="shared" si="1"/>
        <v>#VALUE!</v>
      </c>
      <c r="F20" s="64">
        <v>2</v>
      </c>
      <c r="G20" s="25" t="e">
        <f t="shared" si="2"/>
        <v>#VALUE!</v>
      </c>
      <c r="H20" s="25" t="e">
        <f t="shared" si="3"/>
        <v>#VALUE!</v>
      </c>
      <c r="I20" s="27" t="e">
        <f t="shared" si="4"/>
        <v>#VALUE!</v>
      </c>
      <c r="K20" s="85" t="s">
        <v>227</v>
      </c>
      <c r="L20" s="85" t="s">
        <v>228</v>
      </c>
      <c r="M20" s="85" t="s">
        <v>340</v>
      </c>
      <c r="N20" s="85" t="s">
        <v>230</v>
      </c>
    </row>
    <row r="21" spans="1:14">
      <c r="A21" s="22">
        <v>17</v>
      </c>
      <c r="B21" s="23" t="s">
        <v>153</v>
      </c>
      <c r="C21" s="24" t="s">
        <v>153</v>
      </c>
      <c r="D21" s="25" t="e">
        <f t="shared" si="0"/>
        <v>#VALUE!</v>
      </c>
      <c r="E21" s="26" t="e">
        <f t="shared" si="1"/>
        <v>#VALUE!</v>
      </c>
      <c r="F21" s="64">
        <v>2</v>
      </c>
      <c r="G21" s="25" t="e">
        <f t="shared" si="2"/>
        <v>#VALUE!</v>
      </c>
      <c r="H21" s="25" t="e">
        <f t="shared" si="3"/>
        <v>#VALUE!</v>
      </c>
      <c r="I21" s="27" t="e">
        <f t="shared" si="4"/>
        <v>#VALUE!</v>
      </c>
      <c r="K21" s="83" t="s">
        <v>356</v>
      </c>
      <c r="L21" s="90">
        <v>219</v>
      </c>
      <c r="M21" s="82"/>
      <c r="N21" s="82"/>
    </row>
    <row r="22" spans="1:14">
      <c r="A22" s="22">
        <v>18</v>
      </c>
      <c r="B22" s="23" t="s">
        <v>153</v>
      </c>
      <c r="C22" s="24" t="s">
        <v>153</v>
      </c>
      <c r="D22" s="25" t="e">
        <f t="shared" si="0"/>
        <v>#VALUE!</v>
      </c>
      <c r="E22" s="26" t="e">
        <f t="shared" si="1"/>
        <v>#VALUE!</v>
      </c>
      <c r="F22" s="64">
        <v>2</v>
      </c>
      <c r="G22" s="25" t="e">
        <f t="shared" si="2"/>
        <v>#VALUE!</v>
      </c>
      <c r="H22" s="25" t="e">
        <f t="shared" si="3"/>
        <v>#VALUE!</v>
      </c>
      <c r="I22" s="27" t="e">
        <f t="shared" si="4"/>
        <v>#VALUE!</v>
      </c>
      <c r="K22" s="83" t="s">
        <v>341</v>
      </c>
      <c r="L22" s="90">
        <v>2</v>
      </c>
      <c r="M22" s="82"/>
      <c r="N22" s="82"/>
    </row>
    <row r="23" spans="1:14">
      <c r="A23" s="22">
        <v>19</v>
      </c>
      <c r="B23" s="23" t="s">
        <v>153</v>
      </c>
      <c r="C23" s="24" t="s">
        <v>153</v>
      </c>
      <c r="D23" s="25" t="e">
        <f t="shared" si="0"/>
        <v>#VALUE!</v>
      </c>
      <c r="E23" s="26" t="e">
        <f t="shared" si="1"/>
        <v>#VALUE!</v>
      </c>
      <c r="F23" s="64">
        <v>2</v>
      </c>
      <c r="G23" s="25" t="e">
        <f t="shared" si="2"/>
        <v>#VALUE!</v>
      </c>
      <c r="H23" s="25" t="e">
        <f t="shared" si="3"/>
        <v>#VALUE!</v>
      </c>
      <c r="I23" s="27" t="e">
        <f t="shared" si="4"/>
        <v>#VALUE!</v>
      </c>
      <c r="K23" s="83" t="s">
        <v>357</v>
      </c>
      <c r="L23" s="90">
        <v>200</v>
      </c>
      <c r="M23" s="82"/>
      <c r="N23" s="82"/>
    </row>
    <row r="24" spans="1:14">
      <c r="A24" s="22">
        <v>20</v>
      </c>
      <c r="B24" s="23" t="s">
        <v>153</v>
      </c>
      <c r="C24" s="24" t="s">
        <v>153</v>
      </c>
      <c r="D24" s="25" t="e">
        <f t="shared" si="0"/>
        <v>#VALUE!</v>
      </c>
      <c r="E24" s="26" t="e">
        <f t="shared" si="1"/>
        <v>#VALUE!</v>
      </c>
      <c r="F24" s="64">
        <v>2</v>
      </c>
      <c r="G24" s="25" t="e">
        <f t="shared" si="2"/>
        <v>#VALUE!</v>
      </c>
      <c r="H24" s="25" t="e">
        <f t="shared" si="3"/>
        <v>#VALUE!</v>
      </c>
      <c r="I24" s="27" t="e">
        <f t="shared" si="4"/>
        <v>#VALUE!</v>
      </c>
      <c r="K24" s="83" t="s">
        <v>343</v>
      </c>
      <c r="L24" s="90">
        <v>2</v>
      </c>
      <c r="M24" s="82"/>
      <c r="N24" s="82"/>
    </row>
    <row r="25" spans="1:14">
      <c r="A25" s="22"/>
      <c r="B25" s="23"/>
      <c r="C25" s="24"/>
      <c r="D25" s="25" t="s">
        <v>216</v>
      </c>
      <c r="E25" s="26" t="s">
        <v>216</v>
      </c>
      <c r="F25" s="24"/>
      <c r="G25" s="26"/>
      <c r="H25" s="25"/>
      <c r="I25" s="27"/>
      <c r="K25" s="83" t="s">
        <v>344</v>
      </c>
      <c r="L25" s="90">
        <v>60</v>
      </c>
      <c r="M25" s="82"/>
      <c r="N25" s="82"/>
    </row>
    <row r="26" spans="1:14">
      <c r="K26" s="83" t="s">
        <v>345</v>
      </c>
      <c r="L26" s="90">
        <v>15</v>
      </c>
      <c r="M26" s="82"/>
      <c r="N26" s="82"/>
    </row>
    <row r="27" spans="1:14">
      <c r="K27" s="83" t="s">
        <v>346</v>
      </c>
      <c r="L27" s="90">
        <v>1000</v>
      </c>
      <c r="M27" s="82"/>
      <c r="N27" s="82"/>
    </row>
    <row r="28" spans="1:14" ht="15" thickBot="1">
      <c r="A28" s="17" t="s">
        <v>218</v>
      </c>
      <c r="B28" s="10" t="s">
        <v>217</v>
      </c>
      <c r="C28" s="93"/>
      <c r="D28" s="10"/>
      <c r="E28" s="10"/>
      <c r="F28" s="10"/>
      <c r="G28" s="10"/>
      <c r="K28" s="83" t="s">
        <v>347</v>
      </c>
      <c r="L28" s="90">
        <v>10</v>
      </c>
      <c r="M28" s="82"/>
      <c r="N28" s="82"/>
    </row>
    <row r="29" spans="1:14" ht="18.5" thickBot="1">
      <c r="A29" s="62" t="s">
        <v>246</v>
      </c>
      <c r="B29" s="61" t="s">
        <v>218</v>
      </c>
      <c r="C29" s="61" t="s">
        <v>247</v>
      </c>
      <c r="D29" s="61" t="s">
        <v>244</v>
      </c>
      <c r="E29" s="61" t="s">
        <v>248</v>
      </c>
      <c r="F29" s="61" t="s">
        <v>276</v>
      </c>
      <c r="G29" s="61" t="s">
        <v>221</v>
      </c>
      <c r="H29" s="61" t="s">
        <v>222</v>
      </c>
      <c r="K29" s="83" t="s">
        <v>348</v>
      </c>
      <c r="L29" s="90">
        <v>75</v>
      </c>
      <c r="M29" s="82"/>
      <c r="N29" s="82"/>
    </row>
    <row r="30" spans="1:14" ht="15" thickBot="1">
      <c r="A30" s="28">
        <v>0</v>
      </c>
      <c r="B30" s="29" t="s">
        <v>223</v>
      </c>
      <c r="C30" s="30">
        <v>14500</v>
      </c>
      <c r="D30" s="30">
        <v>51000</v>
      </c>
      <c r="E30" s="31">
        <v>2</v>
      </c>
      <c r="F30" s="32">
        <f>D30*E30</f>
        <v>102000</v>
      </c>
      <c r="G30" s="33">
        <v>40000</v>
      </c>
      <c r="H30" s="32">
        <f>F30/G30</f>
        <v>2.5499999999999998</v>
      </c>
      <c r="K30" s="83" t="s">
        <v>349</v>
      </c>
      <c r="L30" s="90">
        <v>6000</v>
      </c>
      <c r="M30" s="87"/>
      <c r="N30" s="86"/>
    </row>
    <row r="31" spans="1:14" ht="15" thickBot="1">
      <c r="A31" s="34">
        <v>0</v>
      </c>
      <c r="B31" s="35" t="s">
        <v>224</v>
      </c>
      <c r="C31" s="36">
        <v>34400</v>
      </c>
      <c r="D31" s="36">
        <v>80000</v>
      </c>
      <c r="E31" s="37">
        <v>2</v>
      </c>
      <c r="F31" s="32">
        <f>D31*E31</f>
        <v>160000</v>
      </c>
      <c r="G31" s="38">
        <v>45000</v>
      </c>
      <c r="H31" s="39">
        <f>F31/G31</f>
        <v>3.5555555555555554</v>
      </c>
      <c r="K31" s="83" t="s">
        <v>350</v>
      </c>
      <c r="L31" s="120">
        <v>500</v>
      </c>
      <c r="M31" s="87"/>
      <c r="N31" s="86"/>
    </row>
    <row r="32" spans="1:14" ht="15" thickBot="1">
      <c r="A32" s="40">
        <v>1</v>
      </c>
      <c r="B32" s="92"/>
      <c r="C32" s="42"/>
      <c r="D32" s="43">
        <f>C32-C28</f>
        <v>0</v>
      </c>
      <c r="E32" s="44">
        <v>2</v>
      </c>
      <c r="F32" s="94">
        <f>D32*E32</f>
        <v>0</v>
      </c>
      <c r="G32" s="46"/>
      <c r="H32" s="45" t="e">
        <f>F32/G32</f>
        <v>#DIV/0!</v>
      </c>
      <c r="K32" s="83" t="s">
        <v>351</v>
      </c>
      <c r="L32" s="82"/>
      <c r="M32" s="121">
        <f>(L25-L28)*L23*L22*L21/1000</f>
        <v>4380</v>
      </c>
      <c r="N32" s="88">
        <f>M32*L24</f>
        <v>8760</v>
      </c>
    </row>
    <row r="33" spans="1:14" ht="15" thickBot="1">
      <c r="A33" s="40">
        <v>2</v>
      </c>
      <c r="B33" s="41"/>
      <c r="C33" s="42"/>
      <c r="D33" s="43">
        <f>C33-C32</f>
        <v>0</v>
      </c>
      <c r="E33" s="44">
        <v>2</v>
      </c>
      <c r="F33" s="94">
        <f t="shared" ref="F33:F51" si="5">D33*E33</f>
        <v>0</v>
      </c>
      <c r="G33" s="46"/>
      <c r="H33" s="45" t="e">
        <f>F33/G33</f>
        <v>#DIV/0!</v>
      </c>
      <c r="K33" s="84" t="s">
        <v>352</v>
      </c>
      <c r="L33" s="82"/>
      <c r="M33" s="87"/>
      <c r="N33" s="86">
        <f>(L26/L27-(L29/L30))*L21*L22*L23</f>
        <v>218.99999999999991</v>
      </c>
    </row>
    <row r="34" spans="1:14" ht="15" thickBot="1">
      <c r="A34" s="40">
        <v>3</v>
      </c>
      <c r="B34" s="41" t="s">
        <v>153</v>
      </c>
      <c r="C34" s="42" t="s">
        <v>153</v>
      </c>
      <c r="D34" s="43" t="e">
        <f>C34-C33</f>
        <v>#VALUE!</v>
      </c>
      <c r="E34" s="44">
        <v>2</v>
      </c>
      <c r="F34" s="94" t="e">
        <f t="shared" si="5"/>
        <v>#VALUE!</v>
      </c>
      <c r="G34" s="46"/>
      <c r="H34" s="45" t="e">
        <f t="shared" ref="H34:H51" si="6">F34/G34</f>
        <v>#VALUE!</v>
      </c>
      <c r="K34" s="84" t="s">
        <v>353</v>
      </c>
      <c r="L34" s="82"/>
      <c r="M34" s="87">
        <f>SUM(M32:M33)</f>
        <v>4380</v>
      </c>
      <c r="N34" s="86">
        <f>SUM(N32:N33)</f>
        <v>8979</v>
      </c>
    </row>
    <row r="35" spans="1:14" ht="15" thickBot="1">
      <c r="A35" s="40">
        <v>4</v>
      </c>
      <c r="B35" s="41" t="s">
        <v>153</v>
      </c>
      <c r="C35" s="42" t="s">
        <v>153</v>
      </c>
      <c r="D35" s="43" t="e">
        <f t="shared" ref="D35:D50" si="7">C35-C34</f>
        <v>#VALUE!</v>
      </c>
      <c r="E35" s="44">
        <v>2</v>
      </c>
      <c r="F35" s="94" t="e">
        <f t="shared" si="5"/>
        <v>#VALUE!</v>
      </c>
      <c r="G35" s="46"/>
      <c r="H35" s="45" t="e">
        <f t="shared" si="6"/>
        <v>#VALUE!</v>
      </c>
      <c r="K35" s="84" t="s">
        <v>354</v>
      </c>
      <c r="L35" s="82"/>
      <c r="M35" s="87"/>
      <c r="N35" s="122">
        <f>L31/N34</f>
        <v>5.5685488361732934E-2</v>
      </c>
    </row>
    <row r="36" spans="1:14" ht="15" thickBot="1">
      <c r="A36" s="40">
        <v>5</v>
      </c>
      <c r="B36" s="41" t="s">
        <v>153</v>
      </c>
      <c r="C36" s="42" t="s">
        <v>153</v>
      </c>
      <c r="D36" s="43" t="e">
        <f t="shared" si="7"/>
        <v>#VALUE!</v>
      </c>
      <c r="E36" s="44">
        <v>2</v>
      </c>
      <c r="F36" s="94" t="e">
        <f t="shared" si="5"/>
        <v>#VALUE!</v>
      </c>
      <c r="G36" s="46"/>
      <c r="H36" s="45" t="e">
        <f t="shared" si="6"/>
        <v>#VALUE!</v>
      </c>
    </row>
    <row r="37" spans="1:14" ht="15" thickBot="1">
      <c r="A37" s="40">
        <v>6</v>
      </c>
      <c r="B37" s="41" t="s">
        <v>153</v>
      </c>
      <c r="C37" s="42" t="s">
        <v>153</v>
      </c>
      <c r="D37" s="43" t="e">
        <f t="shared" si="7"/>
        <v>#VALUE!</v>
      </c>
      <c r="E37" s="44">
        <v>2</v>
      </c>
      <c r="F37" s="94" t="e">
        <f t="shared" si="5"/>
        <v>#VALUE!</v>
      </c>
      <c r="G37" s="46"/>
      <c r="H37" s="45" t="e">
        <f t="shared" si="6"/>
        <v>#VALUE!</v>
      </c>
      <c r="K37" s="124" t="s">
        <v>359</v>
      </c>
    </row>
    <row r="38" spans="1:14" ht="15" thickBot="1">
      <c r="A38" s="40">
        <v>7</v>
      </c>
      <c r="B38" s="41" t="s">
        <v>153</v>
      </c>
      <c r="C38" s="42" t="s">
        <v>153</v>
      </c>
      <c r="D38" s="43" t="e">
        <f t="shared" si="7"/>
        <v>#VALUE!</v>
      </c>
      <c r="E38" s="44">
        <v>2</v>
      </c>
      <c r="F38" s="94" t="e">
        <f t="shared" si="5"/>
        <v>#VALUE!</v>
      </c>
      <c r="G38" s="46"/>
      <c r="H38" s="45" t="e">
        <f t="shared" si="6"/>
        <v>#VALUE!</v>
      </c>
      <c r="K38" s="85" t="s">
        <v>227</v>
      </c>
      <c r="L38" s="85" t="s">
        <v>228</v>
      </c>
      <c r="M38" s="85" t="s">
        <v>340</v>
      </c>
      <c r="N38" s="85" t="s">
        <v>230</v>
      </c>
    </row>
    <row r="39" spans="1:14" ht="15" thickBot="1">
      <c r="A39" s="40">
        <v>8</v>
      </c>
      <c r="B39" s="41" t="s">
        <v>153</v>
      </c>
      <c r="C39" s="42" t="s">
        <v>153</v>
      </c>
      <c r="D39" s="43" t="e">
        <f t="shared" si="7"/>
        <v>#VALUE!</v>
      </c>
      <c r="E39" s="44">
        <v>2</v>
      </c>
      <c r="F39" s="94" t="e">
        <f t="shared" si="5"/>
        <v>#VALUE!</v>
      </c>
      <c r="G39" s="46"/>
      <c r="H39" s="45" t="e">
        <f t="shared" si="6"/>
        <v>#VALUE!</v>
      </c>
      <c r="K39" s="83" t="s">
        <v>234</v>
      </c>
      <c r="L39" s="90">
        <v>355</v>
      </c>
      <c r="M39" s="82"/>
      <c r="N39" s="82"/>
    </row>
    <row r="40" spans="1:14" ht="15" thickBot="1">
      <c r="A40" s="40">
        <v>9</v>
      </c>
      <c r="B40" s="41" t="s">
        <v>153</v>
      </c>
      <c r="C40" s="42" t="s">
        <v>153</v>
      </c>
      <c r="D40" s="43" t="e">
        <f t="shared" si="7"/>
        <v>#VALUE!</v>
      </c>
      <c r="E40" s="44">
        <v>2</v>
      </c>
      <c r="F40" s="94" t="e">
        <f t="shared" si="5"/>
        <v>#VALUE!</v>
      </c>
      <c r="G40" s="46"/>
      <c r="H40" s="45" t="e">
        <f t="shared" si="6"/>
        <v>#VALUE!</v>
      </c>
      <c r="K40" s="83" t="s">
        <v>341</v>
      </c>
      <c r="L40" s="90">
        <v>10</v>
      </c>
      <c r="M40" s="82"/>
      <c r="N40" s="82"/>
    </row>
    <row r="41" spans="1:14" ht="15" thickBot="1">
      <c r="A41" s="40">
        <v>10</v>
      </c>
      <c r="B41" s="41" t="s">
        <v>153</v>
      </c>
      <c r="C41" s="42" t="s">
        <v>153</v>
      </c>
      <c r="D41" s="43" t="e">
        <f t="shared" si="7"/>
        <v>#VALUE!</v>
      </c>
      <c r="E41" s="44">
        <v>2</v>
      </c>
      <c r="F41" s="94" t="e">
        <f t="shared" si="5"/>
        <v>#VALUE!</v>
      </c>
      <c r="G41" s="46"/>
      <c r="H41" s="45" t="e">
        <f t="shared" si="6"/>
        <v>#VALUE!</v>
      </c>
      <c r="K41" s="83" t="s">
        <v>342</v>
      </c>
      <c r="L41" s="90">
        <v>50</v>
      </c>
      <c r="M41" s="82"/>
      <c r="N41" s="82"/>
    </row>
    <row r="42" spans="1:14" ht="15" thickBot="1">
      <c r="A42" s="40">
        <v>11</v>
      </c>
      <c r="B42" s="41" t="s">
        <v>153</v>
      </c>
      <c r="C42" s="42" t="s">
        <v>153</v>
      </c>
      <c r="D42" s="43" t="e">
        <f t="shared" si="7"/>
        <v>#VALUE!</v>
      </c>
      <c r="E42" s="44">
        <v>2</v>
      </c>
      <c r="F42" s="94" t="e">
        <f t="shared" si="5"/>
        <v>#VALUE!</v>
      </c>
      <c r="G42" s="46"/>
      <c r="H42" s="45" t="e">
        <f t="shared" si="6"/>
        <v>#VALUE!</v>
      </c>
      <c r="K42" s="83" t="s">
        <v>343</v>
      </c>
      <c r="L42" s="90">
        <v>2</v>
      </c>
      <c r="M42" s="82"/>
      <c r="N42" s="82"/>
    </row>
    <row r="43" spans="1:14" ht="15" thickBot="1">
      <c r="A43" s="40">
        <v>12</v>
      </c>
      <c r="B43" s="41" t="s">
        <v>153</v>
      </c>
      <c r="C43" s="42" t="s">
        <v>153</v>
      </c>
      <c r="D43" s="43" t="e">
        <f t="shared" si="7"/>
        <v>#VALUE!</v>
      </c>
      <c r="E43" s="44">
        <v>2</v>
      </c>
      <c r="F43" s="94" t="e">
        <f t="shared" si="5"/>
        <v>#VALUE!</v>
      </c>
      <c r="G43" s="46"/>
      <c r="H43" s="45" t="e">
        <f t="shared" si="6"/>
        <v>#VALUE!</v>
      </c>
      <c r="K43" s="83" t="s">
        <v>344</v>
      </c>
      <c r="L43" s="90">
        <v>20</v>
      </c>
      <c r="M43" s="82"/>
      <c r="N43" s="82"/>
    </row>
    <row r="44" spans="1:14" ht="15" thickBot="1">
      <c r="A44" s="40">
        <v>13</v>
      </c>
      <c r="B44" s="41" t="s">
        <v>153</v>
      </c>
      <c r="C44" s="42" t="s">
        <v>153</v>
      </c>
      <c r="D44" s="43" t="e">
        <f t="shared" si="7"/>
        <v>#VALUE!</v>
      </c>
      <c r="E44" s="44">
        <v>2</v>
      </c>
      <c r="F44" s="94" t="e">
        <f t="shared" si="5"/>
        <v>#VALUE!</v>
      </c>
      <c r="G44" s="46"/>
      <c r="H44" s="45" t="e">
        <f t="shared" si="6"/>
        <v>#VALUE!</v>
      </c>
      <c r="K44" s="83" t="s">
        <v>360</v>
      </c>
      <c r="L44" s="90">
        <v>0.6</v>
      </c>
      <c r="M44" s="82"/>
      <c r="N44" s="82"/>
    </row>
    <row r="45" spans="1:14" ht="15" thickBot="1">
      <c r="A45" s="40">
        <v>14</v>
      </c>
      <c r="B45" s="41" t="s">
        <v>153</v>
      </c>
      <c r="C45" s="42" t="s">
        <v>153</v>
      </c>
      <c r="D45" s="43" t="e">
        <f t="shared" si="7"/>
        <v>#VALUE!</v>
      </c>
      <c r="E45" s="44">
        <v>2</v>
      </c>
      <c r="F45" s="94" t="e">
        <f t="shared" si="5"/>
        <v>#VALUE!</v>
      </c>
      <c r="G45" s="46"/>
      <c r="H45" s="45" t="e">
        <f t="shared" si="6"/>
        <v>#VALUE!</v>
      </c>
      <c r="K45" s="83" t="s">
        <v>361</v>
      </c>
      <c r="L45" s="90">
        <v>5000</v>
      </c>
      <c r="M45" s="82"/>
      <c r="N45" s="82"/>
    </row>
    <row r="46" spans="1:14" ht="15" thickBot="1">
      <c r="A46" s="40">
        <v>15</v>
      </c>
      <c r="B46" s="41" t="s">
        <v>153</v>
      </c>
      <c r="C46" s="42" t="s">
        <v>153</v>
      </c>
      <c r="D46" s="43" t="e">
        <f t="shared" si="7"/>
        <v>#VALUE!</v>
      </c>
      <c r="E46" s="44">
        <v>2</v>
      </c>
      <c r="F46" s="94" t="e">
        <f t="shared" si="5"/>
        <v>#VALUE!</v>
      </c>
      <c r="G46" s="46"/>
      <c r="H46" s="45" t="e">
        <f t="shared" si="6"/>
        <v>#VALUE!</v>
      </c>
      <c r="K46" s="83" t="s">
        <v>362</v>
      </c>
      <c r="L46" s="120">
        <v>5000</v>
      </c>
      <c r="M46" s="87"/>
      <c r="N46" s="86"/>
    </row>
    <row r="47" spans="1:14" ht="15" thickBot="1">
      <c r="A47" s="40">
        <v>16</v>
      </c>
      <c r="B47" s="41" t="s">
        <v>153</v>
      </c>
      <c r="C47" s="42" t="s">
        <v>153</v>
      </c>
      <c r="D47" s="43" t="e">
        <f t="shared" si="7"/>
        <v>#VALUE!</v>
      </c>
      <c r="E47" s="44">
        <v>2</v>
      </c>
      <c r="F47" s="94" t="e">
        <f t="shared" si="5"/>
        <v>#VALUE!</v>
      </c>
      <c r="G47" s="46"/>
      <c r="H47" s="45" t="e">
        <f t="shared" si="6"/>
        <v>#VALUE!</v>
      </c>
      <c r="K47" s="83" t="s">
        <v>351</v>
      </c>
      <c r="L47" s="82"/>
      <c r="M47" s="121">
        <f>((L39*L40*L41*L43)/1000)*L44</f>
        <v>2130</v>
      </c>
      <c r="N47" s="88">
        <f>M47*L42</f>
        <v>4260</v>
      </c>
    </row>
    <row r="48" spans="1:14" ht="15" thickBot="1">
      <c r="A48" s="40">
        <v>17</v>
      </c>
      <c r="B48" s="41" t="s">
        <v>153</v>
      </c>
      <c r="C48" s="42" t="s">
        <v>153</v>
      </c>
      <c r="D48" s="43" t="e">
        <f t="shared" si="7"/>
        <v>#VALUE!</v>
      </c>
      <c r="E48" s="44">
        <v>2</v>
      </c>
      <c r="F48" s="94" t="e">
        <f t="shared" si="5"/>
        <v>#VALUE!</v>
      </c>
      <c r="G48" s="46"/>
      <c r="H48" s="45" t="e">
        <f t="shared" si="6"/>
        <v>#VALUE!</v>
      </c>
      <c r="K48" s="84" t="s">
        <v>363</v>
      </c>
      <c r="L48" s="82"/>
      <c r="M48" s="87"/>
      <c r="N48" s="122">
        <f>(L45+L46)/N47</f>
        <v>2.347417840375587</v>
      </c>
    </row>
    <row r="49" spans="1:14" ht="15" thickBot="1">
      <c r="A49" s="40">
        <v>18</v>
      </c>
      <c r="B49" s="41" t="s">
        <v>153</v>
      </c>
      <c r="C49" s="42" t="s">
        <v>153</v>
      </c>
      <c r="D49" s="43" t="e">
        <f t="shared" si="7"/>
        <v>#VALUE!</v>
      </c>
      <c r="E49" s="44">
        <v>2</v>
      </c>
      <c r="F49" s="94" t="e">
        <f t="shared" si="5"/>
        <v>#VALUE!</v>
      </c>
      <c r="G49" s="46"/>
      <c r="H49" s="45" t="e">
        <f t="shared" si="6"/>
        <v>#VALUE!</v>
      </c>
      <c r="K49" s="84" t="s">
        <v>364</v>
      </c>
      <c r="L49" s="82"/>
      <c r="M49" s="87"/>
      <c r="N49" s="122">
        <f>N47*10-L45-L46</f>
        <v>32600</v>
      </c>
    </row>
    <row r="50" spans="1:14" ht="15" thickBot="1">
      <c r="A50" s="40">
        <v>19</v>
      </c>
      <c r="B50" s="41" t="s">
        <v>153</v>
      </c>
      <c r="C50" s="42" t="s">
        <v>153</v>
      </c>
      <c r="D50" s="43" t="e">
        <f t="shared" si="7"/>
        <v>#VALUE!</v>
      </c>
      <c r="E50" s="44">
        <v>2</v>
      </c>
      <c r="F50" s="94" t="e">
        <f t="shared" si="5"/>
        <v>#VALUE!</v>
      </c>
      <c r="G50" s="46"/>
      <c r="H50" s="45" t="e">
        <f t="shared" si="6"/>
        <v>#VALUE!</v>
      </c>
    </row>
    <row r="51" spans="1:14" ht="15" thickBot="1">
      <c r="A51" s="40">
        <v>20</v>
      </c>
      <c r="B51" s="41"/>
      <c r="C51" s="42"/>
      <c r="D51" s="43" t="e">
        <f>C51-C50</f>
        <v>#VALUE!</v>
      </c>
      <c r="E51" s="44">
        <v>2</v>
      </c>
      <c r="F51" s="94" t="e">
        <f t="shared" si="5"/>
        <v>#VALUE!</v>
      </c>
      <c r="G51" s="46"/>
      <c r="H51" s="45" t="e">
        <f t="shared" si="6"/>
        <v>#VALUE!</v>
      </c>
    </row>
    <row r="52" spans="1:14">
      <c r="A52" s="40" t="s">
        <v>225</v>
      </c>
      <c r="B52" s="47" t="s">
        <v>153</v>
      </c>
      <c r="C52" s="48" t="s">
        <v>153</v>
      </c>
      <c r="D52" s="43" t="e">
        <f>SUM(D32:D51)</f>
        <v>#VALUE!</v>
      </c>
      <c r="E52" s="49"/>
      <c r="F52" s="94" t="e">
        <f>AVERAGE(F32:F50)</f>
        <v>#VALUE!</v>
      </c>
      <c r="G52" s="50" t="e">
        <f>AVERAGE(G32:G51)</f>
        <v>#DIV/0!</v>
      </c>
      <c r="H52" s="45"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4"/>
  <sheetViews>
    <sheetView view="pageLayout" zoomScaleNormal="100" workbookViewId="0"/>
  </sheetViews>
  <sheetFormatPr defaultRowHeight="14.5"/>
  <cols>
    <col min="2" max="2" width="11.81640625" customWidth="1"/>
    <col min="3" max="3" width="15.81640625" customWidth="1"/>
    <col min="4" max="4" width="15.453125" customWidth="1"/>
    <col min="5" max="5" width="11" customWidth="1"/>
  </cols>
  <sheetData>
    <row r="1" spans="1:6">
      <c r="A1" s="17" t="s">
        <v>226</v>
      </c>
      <c r="B1" s="11" t="s">
        <v>252</v>
      </c>
      <c r="C1" s="65">
        <v>40909</v>
      </c>
      <c r="D1" s="10"/>
      <c r="E1" s="63"/>
      <c r="F1" s="10"/>
    </row>
    <row r="2" spans="1:6" ht="18">
      <c r="A2" s="51"/>
      <c r="B2" s="51" t="s">
        <v>208</v>
      </c>
      <c r="C2" s="51" t="s">
        <v>249</v>
      </c>
      <c r="D2" s="51" t="s">
        <v>250</v>
      </c>
      <c r="E2" s="51" t="s">
        <v>211</v>
      </c>
      <c r="F2" s="51" t="s">
        <v>251</v>
      </c>
    </row>
    <row r="3" spans="1:6">
      <c r="A3" s="18">
        <v>0</v>
      </c>
      <c r="B3" s="19">
        <v>40909</v>
      </c>
      <c r="C3" s="20">
        <v>12000</v>
      </c>
      <c r="D3" s="20">
        <v>155000</v>
      </c>
      <c r="E3" s="20">
        <v>30</v>
      </c>
      <c r="F3" s="66">
        <f>C3/D3</f>
        <v>7.7419354838709681E-2</v>
      </c>
    </row>
    <row r="4" spans="1:6">
      <c r="A4" s="18">
        <v>0</v>
      </c>
      <c r="B4" s="19">
        <v>40969</v>
      </c>
      <c r="C4" s="20">
        <v>15000</v>
      </c>
      <c r="D4" s="20">
        <v>300000</v>
      </c>
      <c r="E4" s="20">
        <f>B4-B3</f>
        <v>60</v>
      </c>
      <c r="F4" s="66">
        <f>C4/D4</f>
        <v>0.05</v>
      </c>
    </row>
    <row r="5" spans="1:6">
      <c r="A5" s="22">
        <v>1</v>
      </c>
      <c r="B5" s="23"/>
      <c r="C5" s="24"/>
      <c r="D5" s="64"/>
      <c r="E5" s="26">
        <f>B5-C1</f>
        <v>-40909</v>
      </c>
      <c r="F5" s="67" t="e">
        <f>C5/D5</f>
        <v>#DIV/0!</v>
      </c>
    </row>
    <row r="6" spans="1:6">
      <c r="A6" s="22">
        <v>2</v>
      </c>
      <c r="B6" s="23"/>
      <c r="C6" s="24"/>
      <c r="D6" s="64"/>
      <c r="E6" s="26">
        <f>B6-B5</f>
        <v>0</v>
      </c>
      <c r="F6" s="67" t="e">
        <f t="shared" ref="F6:F23" si="0">C6/D6</f>
        <v>#DIV/0!</v>
      </c>
    </row>
    <row r="7" spans="1:6">
      <c r="A7" s="22">
        <v>3</v>
      </c>
      <c r="B7" s="23" t="s">
        <v>153</v>
      </c>
      <c r="C7" s="24" t="s">
        <v>153</v>
      </c>
      <c r="D7" s="64"/>
      <c r="E7" s="26" t="e">
        <f t="shared" ref="E7:E23" si="1">B7-B6</f>
        <v>#VALUE!</v>
      </c>
      <c r="F7" s="67" t="e">
        <f t="shared" si="0"/>
        <v>#VALUE!</v>
      </c>
    </row>
    <row r="8" spans="1:6">
      <c r="A8" s="22">
        <v>4</v>
      </c>
      <c r="B8" s="23" t="s">
        <v>153</v>
      </c>
      <c r="C8" s="24" t="s">
        <v>153</v>
      </c>
      <c r="D8" s="64"/>
      <c r="E8" s="26" t="e">
        <f t="shared" si="1"/>
        <v>#VALUE!</v>
      </c>
      <c r="F8" s="67" t="e">
        <f t="shared" si="0"/>
        <v>#VALUE!</v>
      </c>
    </row>
    <row r="9" spans="1:6">
      <c r="A9" s="22">
        <v>5</v>
      </c>
      <c r="B9" s="23" t="s">
        <v>153</v>
      </c>
      <c r="C9" s="24" t="s">
        <v>153</v>
      </c>
      <c r="D9" s="64"/>
      <c r="E9" s="26" t="e">
        <f t="shared" si="1"/>
        <v>#VALUE!</v>
      </c>
      <c r="F9" s="67" t="e">
        <f t="shared" si="0"/>
        <v>#VALUE!</v>
      </c>
    </row>
    <row r="10" spans="1:6">
      <c r="A10" s="22">
        <v>6</v>
      </c>
      <c r="B10" s="23" t="s">
        <v>153</v>
      </c>
      <c r="C10" s="24" t="s">
        <v>153</v>
      </c>
      <c r="D10" s="64"/>
      <c r="E10" s="26" t="e">
        <f t="shared" si="1"/>
        <v>#VALUE!</v>
      </c>
      <c r="F10" s="67" t="e">
        <f t="shared" si="0"/>
        <v>#VALUE!</v>
      </c>
    </row>
    <row r="11" spans="1:6">
      <c r="A11" s="22">
        <v>7</v>
      </c>
      <c r="B11" s="23" t="s">
        <v>153</v>
      </c>
      <c r="C11" s="24" t="s">
        <v>153</v>
      </c>
      <c r="D11" s="64"/>
      <c r="E11" s="26" t="e">
        <f t="shared" si="1"/>
        <v>#VALUE!</v>
      </c>
      <c r="F11" s="67" t="e">
        <f t="shared" si="0"/>
        <v>#VALUE!</v>
      </c>
    </row>
    <row r="12" spans="1:6">
      <c r="A12" s="22">
        <v>8</v>
      </c>
      <c r="B12" s="23" t="s">
        <v>153</v>
      </c>
      <c r="C12" s="24" t="s">
        <v>153</v>
      </c>
      <c r="D12" s="64"/>
      <c r="E12" s="26" t="e">
        <f t="shared" si="1"/>
        <v>#VALUE!</v>
      </c>
      <c r="F12" s="67" t="e">
        <f t="shared" si="0"/>
        <v>#VALUE!</v>
      </c>
    </row>
    <row r="13" spans="1:6">
      <c r="A13" s="22">
        <v>9</v>
      </c>
      <c r="B13" s="23" t="s">
        <v>153</v>
      </c>
      <c r="C13" s="24" t="s">
        <v>153</v>
      </c>
      <c r="D13" s="64"/>
      <c r="E13" s="26" t="e">
        <f t="shared" si="1"/>
        <v>#VALUE!</v>
      </c>
      <c r="F13" s="67" t="e">
        <f t="shared" si="0"/>
        <v>#VALUE!</v>
      </c>
    </row>
    <row r="14" spans="1:6">
      <c r="A14" s="22">
        <v>10</v>
      </c>
      <c r="B14" s="23" t="s">
        <v>153</v>
      </c>
      <c r="C14" s="24" t="s">
        <v>153</v>
      </c>
      <c r="D14" s="64"/>
      <c r="E14" s="26" t="e">
        <f t="shared" si="1"/>
        <v>#VALUE!</v>
      </c>
      <c r="F14" s="67" t="e">
        <f t="shared" si="0"/>
        <v>#VALUE!</v>
      </c>
    </row>
    <row r="15" spans="1:6">
      <c r="A15" s="22">
        <v>11</v>
      </c>
      <c r="B15" s="23" t="s">
        <v>153</v>
      </c>
      <c r="C15" s="24" t="s">
        <v>153</v>
      </c>
      <c r="D15" s="64"/>
      <c r="E15" s="26" t="e">
        <f t="shared" si="1"/>
        <v>#VALUE!</v>
      </c>
      <c r="F15" s="67" t="e">
        <f t="shared" si="0"/>
        <v>#VALUE!</v>
      </c>
    </row>
    <row r="16" spans="1:6">
      <c r="A16" s="22">
        <v>13</v>
      </c>
      <c r="B16" s="23" t="s">
        <v>153</v>
      </c>
      <c r="C16" s="24" t="s">
        <v>153</v>
      </c>
      <c r="D16" s="64"/>
      <c r="E16" s="26" t="e">
        <f t="shared" si="1"/>
        <v>#VALUE!</v>
      </c>
      <c r="F16" s="67" t="e">
        <f t="shared" si="0"/>
        <v>#VALUE!</v>
      </c>
    </row>
    <row r="17" spans="1:6">
      <c r="A17" s="22">
        <v>14</v>
      </c>
      <c r="B17" s="23" t="s">
        <v>153</v>
      </c>
      <c r="C17" s="24" t="s">
        <v>153</v>
      </c>
      <c r="D17" s="64"/>
      <c r="E17" s="26" t="e">
        <f t="shared" si="1"/>
        <v>#VALUE!</v>
      </c>
      <c r="F17" s="67" t="e">
        <f t="shared" si="0"/>
        <v>#VALUE!</v>
      </c>
    </row>
    <row r="18" spans="1:6">
      <c r="A18" s="22">
        <v>15</v>
      </c>
      <c r="B18" s="23" t="s">
        <v>153</v>
      </c>
      <c r="C18" s="24" t="s">
        <v>153</v>
      </c>
      <c r="D18" s="64"/>
      <c r="E18" s="26" t="e">
        <f t="shared" si="1"/>
        <v>#VALUE!</v>
      </c>
      <c r="F18" s="67" t="e">
        <f t="shared" si="0"/>
        <v>#VALUE!</v>
      </c>
    </row>
    <row r="19" spans="1:6">
      <c r="A19" s="22">
        <v>16</v>
      </c>
      <c r="B19" s="23" t="s">
        <v>153</v>
      </c>
      <c r="C19" s="24" t="s">
        <v>153</v>
      </c>
      <c r="D19" s="64"/>
      <c r="E19" s="26" t="e">
        <f t="shared" si="1"/>
        <v>#VALUE!</v>
      </c>
      <c r="F19" s="67" t="e">
        <f t="shared" si="0"/>
        <v>#VALUE!</v>
      </c>
    </row>
    <row r="20" spans="1:6">
      <c r="A20" s="22">
        <v>17</v>
      </c>
      <c r="B20" s="23" t="s">
        <v>153</v>
      </c>
      <c r="C20" s="24" t="s">
        <v>153</v>
      </c>
      <c r="D20" s="64"/>
      <c r="E20" s="26" t="e">
        <f t="shared" si="1"/>
        <v>#VALUE!</v>
      </c>
      <c r="F20" s="67" t="e">
        <f t="shared" si="0"/>
        <v>#VALUE!</v>
      </c>
    </row>
    <row r="21" spans="1:6">
      <c r="A21" s="22">
        <v>18</v>
      </c>
      <c r="B21" s="23" t="s">
        <v>153</v>
      </c>
      <c r="C21" s="24" t="s">
        <v>153</v>
      </c>
      <c r="D21" s="64"/>
      <c r="E21" s="26" t="e">
        <f t="shared" si="1"/>
        <v>#VALUE!</v>
      </c>
      <c r="F21" s="67" t="e">
        <f t="shared" si="0"/>
        <v>#VALUE!</v>
      </c>
    </row>
    <row r="22" spans="1:6">
      <c r="A22" s="22">
        <v>19</v>
      </c>
      <c r="B22" s="23" t="s">
        <v>153</v>
      </c>
      <c r="C22" s="24" t="s">
        <v>153</v>
      </c>
      <c r="D22" s="64"/>
      <c r="E22" s="26" t="e">
        <f t="shared" si="1"/>
        <v>#VALUE!</v>
      </c>
      <c r="F22" s="67" t="e">
        <f t="shared" si="0"/>
        <v>#VALUE!</v>
      </c>
    </row>
    <row r="23" spans="1:6">
      <c r="A23" s="22">
        <v>20</v>
      </c>
      <c r="B23" s="23" t="s">
        <v>153</v>
      </c>
      <c r="C23" s="24" t="s">
        <v>153</v>
      </c>
      <c r="D23" s="64"/>
      <c r="E23" s="26" t="e">
        <f t="shared" si="1"/>
        <v>#VALUE!</v>
      </c>
      <c r="F23" s="67" t="e">
        <f t="shared" si="0"/>
        <v>#VALUE!</v>
      </c>
    </row>
    <row r="24" spans="1:6">
      <c r="A24" s="22"/>
      <c r="B24" s="23"/>
      <c r="C24" s="24"/>
      <c r="D24" s="64"/>
      <c r="E24" s="26"/>
      <c r="F24" s="26"/>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A. Virksomhedsdata</vt:lpstr>
      <vt:lpstr>B. Kriterier</vt:lpstr>
      <vt:lpstr>C. Introduktion</vt:lpstr>
      <vt:lpstr>1.Miljøledelse</vt:lpstr>
      <vt:lpstr>4.Vandforbrug</vt:lpstr>
      <vt:lpstr>5. Rengøring</vt:lpstr>
      <vt:lpstr>6.Affaldsplan</vt:lpstr>
      <vt:lpstr>7.Energiforbrug</vt:lpstr>
      <vt:lpstr>8. Økologiprocent</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Sara Azoulay Pedersen</cp:lastModifiedBy>
  <cp:lastPrinted>2015-10-23T13:18:11Z</cp:lastPrinted>
  <dcterms:created xsi:type="dcterms:W3CDTF">2011-09-26T07:33:02Z</dcterms:created>
  <dcterms:modified xsi:type="dcterms:W3CDTF">2020-04-06T07:05:04Z</dcterms:modified>
</cp:coreProperties>
</file>