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Override PartName="/xl/revisions/revisionLog18.xml" ContentType="application/vnd.openxmlformats-officedocument.spreadsheetml.revisionLog+xml"/>
  <Override PartName="/xl/revisions/revisionLog19.xml" ContentType="application/vnd.openxmlformats-officedocument.spreadsheetml.revisionLog+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revisions/revisionLog121.xml" ContentType="application/vnd.openxmlformats-officedocument.spreadsheetml.revisionLog+xml"/>
  <Override PartName="/xl/revisions/revisionLog131.xml" ContentType="application/vnd.openxmlformats-officedocument.spreadsheetml.revisionLog+xml"/>
  <Override PartName="/xl/revisions/revisionLog17.xml" ContentType="application/vnd.openxmlformats-officedocument.spreadsheetml.revisionLog+xml"/>
  <Override PartName="/xl/revisions/revisionLog16.xml" ContentType="application/vnd.openxmlformats-officedocument.spreadsheetml.revisionLog+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revisionLog111.xml" ContentType="application/vnd.openxmlformats-officedocument.spreadsheetml.revisionLog+xml"/>
  <Override PartName="/xl/revisions/revisionLog14.xml" ContentType="application/vnd.openxmlformats-officedocument.spreadsheetml.revisionLog+xml"/>
  <Override PartName="/xl/revisions/revisionLog9.xml" ContentType="application/vnd.openxmlformats-officedocument.spreadsheetml.revisionLog+xml"/>
  <Override PartName="/xl/revisions/revisionLog1211.xml" ContentType="application/vnd.openxmlformats-officedocument.spreadsheetml.revisionLog+xml"/>
  <Override PartName="/xl/revisions/revisionLog8.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6.xml" ContentType="application/vnd.openxmlformats-officedocument.spreadsheetml.revisionLog+xml"/>
  <Override PartName="/xl/revisions/revisionLog13.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docProps/core.xml" ContentType="application/vnd.openxmlformats-package.core-properties+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1868" yWindow="792" windowWidth="15228" windowHeight="11052" activeTab="1"/>
  </bookViews>
  <sheets>
    <sheet name="A. Virksomhedsdata" sheetId="1" r:id="rId1"/>
    <sheet name="B. Kriterier 2022" sheetId="2" r:id="rId2"/>
    <sheet name="C. Introduktion" sheetId="3" r:id="rId3"/>
    <sheet name="1.Miljøledelse" sheetId="4" r:id="rId4"/>
    <sheet name="4.Vandforbrug" sheetId="5" r:id="rId5"/>
    <sheet name="5. Rengøring" sheetId="6" r:id="rId6"/>
    <sheet name="6.Affaldsplan" sheetId="7" r:id="rId7"/>
    <sheet name="7.Energiforbrug" sheetId="8" r:id="rId8"/>
    <sheet name="8. Økologiprocent" sheetId="9" r:id="rId9"/>
    <sheet name="Ændringer i 2022" sheetId="11" state="hidden" r:id="rId10"/>
    <sheet name="Ark1" sheetId="10" r:id="rId11"/>
  </sheets>
  <definedNames>
    <definedName name="_xlnm._FilterDatabase" localSheetId="1" hidden="1">'B. Kriterier 2022'!$A$1:$L$202</definedName>
    <definedName name="Z_00A825A0_F9D9_45CB_B60E_5152BA520B9A_.wvu.Cols" localSheetId="1" hidden="1">'B. Kriterier 2022'!$F:$F</definedName>
    <definedName name="Z_00A825A0_F9D9_45CB_B60E_5152BA520B9A_.wvu.FilterData" localSheetId="1" hidden="1">'B. Kriterier 2022'!$A$2:$L$205</definedName>
    <definedName name="Z_507F482F_13C0_4805_AED4_AEDBC347912B_.wvu.FilterData" localSheetId="1" hidden="1">'B. Kriterier 2022'!$A$1:$L$202</definedName>
  </definedNames>
  <calcPr calcId="125725"/>
  <customWorkbookViews>
    <customWorkbookView name="Mikal Holt Jensen - Privat visning" guid="{507F482F-13C0-4805-AED4-AEDBC347912B}" mergeInterval="0" personalView="1" maximized="1" xWindow="1" yWindow="1" windowWidth="1676" windowHeight="774" activeSheetId="2"/>
    <customWorkbookView name="Sara Azoulay Pedersen - Privat visning" guid="{00A825A0-F9D9-45CB-B60E-5152BA520B9A}" mergeInterval="0" personalView="1" xWindow="646" yWindow="43" windowWidth="1015" windowHeight="737"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73" i="2"/>
  <c r="I219" s="1"/>
  <c r="I166"/>
  <c r="I218" s="1"/>
  <c r="I220"/>
  <c r="I188"/>
  <c r="J2"/>
  <c r="J208" s="1"/>
  <c r="J94" l="1"/>
  <c r="J76"/>
  <c r="J60"/>
  <c r="J34"/>
  <c r="J22"/>
  <c r="J13"/>
  <c r="J190"/>
  <c r="J188" s="1"/>
  <c r="I199"/>
  <c r="J173"/>
  <c r="I187"/>
  <c r="I186"/>
  <c r="I185"/>
  <c r="I178"/>
  <c r="J166"/>
  <c r="I172"/>
  <c r="I170"/>
  <c r="J158"/>
  <c r="I158"/>
  <c r="I217" s="1"/>
  <c r="J152"/>
  <c r="I156"/>
  <c r="I155"/>
  <c r="I154"/>
  <c r="I153"/>
  <c r="I151"/>
  <c r="I149"/>
  <c r="I133" s="1"/>
  <c r="I215" s="1"/>
  <c r="J133"/>
  <c r="I94"/>
  <c r="I214" s="1"/>
  <c r="I61"/>
  <c r="I63"/>
  <c r="I71"/>
  <c r="I73"/>
  <c r="I75"/>
  <c r="I33"/>
  <c r="I32"/>
  <c r="I21"/>
  <c r="I20"/>
  <c r="I19"/>
  <c r="I12"/>
  <c r="I11"/>
  <c r="I10"/>
  <c r="I59"/>
  <c r="I34" s="1"/>
  <c r="I211" s="1"/>
  <c r="I76"/>
  <c r="I213" s="1"/>
  <c r="I13" l="1"/>
  <c r="I22"/>
  <c r="I152"/>
  <c r="I60"/>
  <c r="K94"/>
  <c r="K76"/>
  <c r="K34"/>
  <c r="J200"/>
  <c r="I201" s="1"/>
  <c r="K158"/>
  <c r="K133"/>
  <c r="I2"/>
  <c r="K188"/>
  <c r="M47" i="8"/>
  <c r="N47" s="1"/>
  <c r="N33"/>
  <c r="M32"/>
  <c r="N32" s="1"/>
  <c r="N15"/>
  <c r="M14"/>
  <c r="N14" s="1"/>
  <c r="F25" i="7"/>
  <c r="G25"/>
  <c r="H25"/>
  <c r="I25"/>
  <c r="E25"/>
  <c r="K5"/>
  <c r="K6"/>
  <c r="K7"/>
  <c r="K8"/>
  <c r="K9"/>
  <c r="K10"/>
  <c r="K11"/>
  <c r="K12"/>
  <c r="K13"/>
  <c r="K14"/>
  <c r="K15"/>
  <c r="K16"/>
  <c r="K17"/>
  <c r="K18"/>
  <c r="K19"/>
  <c r="K22"/>
  <c r="K23"/>
  <c r="K24"/>
  <c r="K4"/>
  <c r="J5"/>
  <c r="J6"/>
  <c r="J7"/>
  <c r="J8"/>
  <c r="J9"/>
  <c r="J10"/>
  <c r="J11"/>
  <c r="J12"/>
  <c r="J13"/>
  <c r="J14"/>
  <c r="J15"/>
  <c r="J16"/>
  <c r="J17"/>
  <c r="J18"/>
  <c r="J19"/>
  <c r="J22"/>
  <c r="J23"/>
  <c r="J24"/>
  <c r="J4"/>
  <c r="H3" i="8"/>
  <c r="I3" s="1"/>
  <c r="G3"/>
  <c r="L82" i="5"/>
  <c r="M82" s="1"/>
  <c r="L81"/>
  <c r="L66"/>
  <c r="M66" s="1"/>
  <c r="L65"/>
  <c r="L49"/>
  <c r="M49" s="1"/>
  <c r="L48"/>
  <c r="M48" s="1"/>
  <c r="M29"/>
  <c r="L29"/>
  <c r="L28"/>
  <c r="M28" s="1"/>
  <c r="L13"/>
  <c r="M13" s="1"/>
  <c r="L12"/>
  <c r="M12" s="1"/>
  <c r="K2" i="2" l="1"/>
  <c r="K208" s="1"/>
  <c r="I208"/>
  <c r="K13"/>
  <c r="I209"/>
  <c r="K22"/>
  <c r="I210"/>
  <c r="K152"/>
  <c r="I216"/>
  <c r="K60"/>
  <c r="I212"/>
  <c r="K173"/>
  <c r="L67" i="5"/>
  <c r="L69" s="1"/>
  <c r="N16" i="8"/>
  <c r="N17" s="1"/>
  <c r="K25" i="7"/>
  <c r="J25"/>
  <c r="N34" i="8"/>
  <c r="N35" s="1"/>
  <c r="L83" i="5"/>
  <c r="L85" s="1"/>
  <c r="N48" i="8"/>
  <c r="N49"/>
  <c r="M34"/>
  <c r="M16"/>
  <c r="L50" i="5"/>
  <c r="L52" s="1"/>
  <c r="L53" s="1"/>
  <c r="M65"/>
  <c r="M67" s="1"/>
  <c r="M68" s="1"/>
  <c r="M81"/>
  <c r="M83" s="1"/>
  <c r="M84" s="1"/>
  <c r="M50"/>
  <c r="M30"/>
  <c r="M32" s="1"/>
  <c r="L30"/>
  <c r="L32" s="1"/>
  <c r="M14"/>
  <c r="M16" s="1"/>
  <c r="L14"/>
  <c r="L16" s="1"/>
  <c r="E4" i="9"/>
  <c r="F4"/>
  <c r="F3"/>
  <c r="F6"/>
  <c r="F7"/>
  <c r="F8"/>
  <c r="F9"/>
  <c r="F10"/>
  <c r="F11"/>
  <c r="F12"/>
  <c r="F13"/>
  <c r="F14"/>
  <c r="F15"/>
  <c r="F16"/>
  <c r="F17"/>
  <c r="F18"/>
  <c r="F19"/>
  <c r="F20"/>
  <c r="F21"/>
  <c r="F22"/>
  <c r="F23"/>
  <c r="F5"/>
  <c r="E7"/>
  <c r="E8"/>
  <c r="E9"/>
  <c r="E10"/>
  <c r="E11"/>
  <c r="E12"/>
  <c r="E13"/>
  <c r="E14"/>
  <c r="E15"/>
  <c r="E16"/>
  <c r="E17"/>
  <c r="E18"/>
  <c r="E19"/>
  <c r="E20"/>
  <c r="E21"/>
  <c r="E22"/>
  <c r="E23"/>
  <c r="E6"/>
  <c r="E5"/>
  <c r="G52" i="8"/>
  <c r="D51"/>
  <c r="F51" s="1"/>
  <c r="H51" s="1"/>
  <c r="D50"/>
  <c r="F50" s="1"/>
  <c r="H50" s="1"/>
  <c r="D49"/>
  <c r="F49" s="1"/>
  <c r="H49" s="1"/>
  <c r="D48"/>
  <c r="F48" s="1"/>
  <c r="H48" s="1"/>
  <c r="D47"/>
  <c r="F47" s="1"/>
  <c r="H47" s="1"/>
  <c r="D46"/>
  <c r="F46" s="1"/>
  <c r="H46" s="1"/>
  <c r="D45"/>
  <c r="F45" s="1"/>
  <c r="H45" s="1"/>
  <c r="D44"/>
  <c r="F44" s="1"/>
  <c r="H44" s="1"/>
  <c r="D43"/>
  <c r="F43" s="1"/>
  <c r="H43" s="1"/>
  <c r="D42"/>
  <c r="F42" s="1"/>
  <c r="H42" s="1"/>
  <c r="D41"/>
  <c r="F41" s="1"/>
  <c r="H41" s="1"/>
  <c r="D40"/>
  <c r="F40" s="1"/>
  <c r="H40" s="1"/>
  <c r="D39"/>
  <c r="F39" s="1"/>
  <c r="H39" s="1"/>
  <c r="D38"/>
  <c r="F38" s="1"/>
  <c r="H38" s="1"/>
  <c r="D37"/>
  <c r="F37" s="1"/>
  <c r="H37" s="1"/>
  <c r="D36"/>
  <c r="F36" s="1"/>
  <c r="H36" s="1"/>
  <c r="D35"/>
  <c r="F35" s="1"/>
  <c r="H35" s="1"/>
  <c r="D34"/>
  <c r="F34" s="1"/>
  <c r="H34" s="1"/>
  <c r="D33"/>
  <c r="F33" s="1"/>
  <c r="H33" s="1"/>
  <c r="H52" s="1"/>
  <c r="D32"/>
  <c r="F31"/>
  <c r="H31" s="1"/>
  <c r="F30"/>
  <c r="H30" s="1"/>
  <c r="E24"/>
  <c r="D24"/>
  <c r="E23"/>
  <c r="D23"/>
  <c r="E22"/>
  <c r="D22"/>
  <c r="E21"/>
  <c r="D21"/>
  <c r="E20"/>
  <c r="D20"/>
  <c r="E19"/>
  <c r="D19"/>
  <c r="E18"/>
  <c r="D18"/>
  <c r="E17"/>
  <c r="D17"/>
  <c r="E16"/>
  <c r="D16"/>
  <c r="E15"/>
  <c r="D15"/>
  <c r="E14"/>
  <c r="D14"/>
  <c r="E13"/>
  <c r="D13"/>
  <c r="E12"/>
  <c r="D12"/>
  <c r="E11"/>
  <c r="D11"/>
  <c r="E10"/>
  <c r="D10"/>
  <c r="E9"/>
  <c r="D9"/>
  <c r="E8"/>
  <c r="D8"/>
  <c r="E7"/>
  <c r="D7"/>
  <c r="E6"/>
  <c r="D6"/>
  <c r="E4"/>
  <c r="D4"/>
  <c r="G62" i="5"/>
  <c r="E62"/>
  <c r="D61"/>
  <c r="F61" s="1"/>
  <c r="H61" s="1"/>
  <c r="D60"/>
  <c r="F60" s="1"/>
  <c r="H60" s="1"/>
  <c r="D59"/>
  <c r="F59" s="1"/>
  <c r="H59" s="1"/>
  <c r="D58"/>
  <c r="F58" s="1"/>
  <c r="H58" s="1"/>
  <c r="D57"/>
  <c r="F57" s="1"/>
  <c r="H57" s="1"/>
  <c r="D56"/>
  <c r="F56" s="1"/>
  <c r="H56" s="1"/>
  <c r="D55"/>
  <c r="F55" s="1"/>
  <c r="H55" s="1"/>
  <c r="D54"/>
  <c r="F54" s="1"/>
  <c r="H54" s="1"/>
  <c r="D53"/>
  <c r="F53" s="1"/>
  <c r="H53" s="1"/>
  <c r="D52"/>
  <c r="F52" s="1"/>
  <c r="H52" s="1"/>
  <c r="D51"/>
  <c r="F51" s="1"/>
  <c r="H51" s="1"/>
  <c r="D50"/>
  <c r="F50" s="1"/>
  <c r="H50" s="1"/>
  <c r="D49"/>
  <c r="F49" s="1"/>
  <c r="H49" s="1"/>
  <c r="D48"/>
  <c r="F48" s="1"/>
  <c r="H48" s="1"/>
  <c r="D47"/>
  <c r="F47" s="1"/>
  <c r="H47" s="1"/>
  <c r="D46"/>
  <c r="F46" s="1"/>
  <c r="H46" s="1"/>
  <c r="D45"/>
  <c r="F45" s="1"/>
  <c r="H45" s="1"/>
  <c r="D44"/>
  <c r="F44" s="1"/>
  <c r="H44" s="1"/>
  <c r="D43"/>
  <c r="F43" s="1"/>
  <c r="H43" s="1"/>
  <c r="H62" s="1"/>
  <c r="D42"/>
  <c r="F42" s="1"/>
  <c r="D41"/>
  <c r="F41" s="1"/>
  <c r="H41" s="1"/>
  <c r="F40"/>
  <c r="E24"/>
  <c r="D24"/>
  <c r="E23"/>
  <c r="D23"/>
  <c r="E22"/>
  <c r="D22"/>
  <c r="E21"/>
  <c r="D21"/>
  <c r="E20"/>
  <c r="D20"/>
  <c r="E19"/>
  <c r="D19"/>
  <c r="E18"/>
  <c r="D18"/>
  <c r="E17"/>
  <c r="D17"/>
  <c r="E16"/>
  <c r="D16"/>
  <c r="E15"/>
  <c r="D15"/>
  <c r="E14"/>
  <c r="D14"/>
  <c r="E13"/>
  <c r="D13"/>
  <c r="E12"/>
  <c r="D12"/>
  <c r="E11"/>
  <c r="D11"/>
  <c r="E10"/>
  <c r="D10"/>
  <c r="E9"/>
  <c r="D9"/>
  <c r="E8"/>
  <c r="D8"/>
  <c r="E7"/>
  <c r="D7"/>
  <c r="E6"/>
  <c r="D6"/>
  <c r="E4"/>
  <c r="D4"/>
  <c r="G3"/>
  <c r="H3" s="1"/>
  <c r="F3"/>
  <c r="H7" i="8" l="1"/>
  <c r="M69" i="5"/>
  <c r="M85"/>
  <c r="H16" i="8"/>
  <c r="I16" s="1"/>
  <c r="G16"/>
  <c r="G4"/>
  <c r="H4"/>
  <c r="I4" s="1"/>
  <c r="G11"/>
  <c r="H11"/>
  <c r="I11" s="1"/>
  <c r="H13"/>
  <c r="I13" s="1"/>
  <c r="G13"/>
  <c r="G15"/>
  <c r="H15"/>
  <c r="I15" s="1"/>
  <c r="G19"/>
  <c r="H19"/>
  <c r="I19" s="1"/>
  <c r="H21"/>
  <c r="I21" s="1"/>
  <c r="G21"/>
  <c r="G23"/>
  <c r="H23"/>
  <c r="I23" s="1"/>
  <c r="H12"/>
  <c r="I12" s="1"/>
  <c r="G12"/>
  <c r="H20"/>
  <c r="I20" s="1"/>
  <c r="G20"/>
  <c r="G22"/>
  <c r="H22"/>
  <c r="I22" s="1"/>
  <c r="H24"/>
  <c r="I24" s="1"/>
  <c r="G24"/>
  <c r="G14"/>
  <c r="H14"/>
  <c r="I14" s="1"/>
  <c r="G10"/>
  <c r="H10"/>
  <c r="I10" s="1"/>
  <c r="G18"/>
  <c r="H18"/>
  <c r="I18" s="1"/>
  <c r="H9"/>
  <c r="I9" s="1"/>
  <c r="G9"/>
  <c r="H17"/>
  <c r="I17" s="1"/>
  <c r="G17"/>
  <c r="H6"/>
  <c r="I6" s="1"/>
  <c r="G8"/>
  <c r="H8"/>
  <c r="I8" s="1"/>
  <c r="I7"/>
  <c r="G7"/>
  <c r="G6"/>
  <c r="M52" i="5"/>
  <c r="M53" s="1"/>
  <c r="M51"/>
  <c r="M31"/>
  <c r="M15"/>
  <c r="D52" i="8"/>
  <c r="F32"/>
  <c r="F52" s="1"/>
  <c r="D62" i="5"/>
  <c r="G7"/>
  <c r="H7" s="1"/>
  <c r="F15"/>
  <c r="F62"/>
  <c r="F8"/>
  <c r="G10"/>
  <c r="H10" s="1"/>
  <c r="F12"/>
  <c r="H42"/>
  <c r="G15"/>
  <c r="H15" s="1"/>
  <c r="F17"/>
  <c r="F19"/>
  <c r="F23"/>
  <c r="G16"/>
  <c r="H16" s="1"/>
  <c r="F24"/>
  <c r="F7"/>
  <c r="F11"/>
  <c r="F20"/>
  <c r="G8"/>
  <c r="H8" s="1"/>
  <c r="G23"/>
  <c r="H23" s="1"/>
  <c r="F9"/>
  <c r="G18"/>
  <c r="H18" s="1"/>
  <c r="G6"/>
  <c r="H6" s="1"/>
  <c r="G11"/>
  <c r="H11" s="1"/>
  <c r="F13"/>
  <c r="G20"/>
  <c r="H20" s="1"/>
  <c r="G22"/>
  <c r="H22" s="1"/>
  <c r="F4"/>
  <c r="G12"/>
  <c r="H12" s="1"/>
  <c r="G14"/>
  <c r="H14" s="1"/>
  <c r="F16"/>
  <c r="G19"/>
  <c r="H19" s="1"/>
  <c r="F21"/>
  <c r="G24"/>
  <c r="H24" s="1"/>
  <c r="G4"/>
  <c r="H4" s="1"/>
  <c r="F6"/>
  <c r="G9"/>
  <c r="H9" s="1"/>
  <c r="F10"/>
  <c r="G13"/>
  <c r="H13" s="1"/>
  <c r="F14"/>
  <c r="G17"/>
  <c r="H17" s="1"/>
  <c r="F18"/>
  <c r="G21"/>
  <c r="H21" s="1"/>
  <c r="F22"/>
  <c r="H32" i="8" l="1"/>
  <c r="K166" i="2"/>
  <c r="I200"/>
  <c r="I202" s="1"/>
  <c r="K200" l="1"/>
</calcChain>
</file>

<file path=xl/sharedStrings.xml><?xml version="1.0" encoding="utf-8"?>
<sst xmlns="http://schemas.openxmlformats.org/spreadsheetml/2006/main" count="2650" uniqueCount="1038">
  <si>
    <t>Data</t>
  </si>
  <si>
    <t>Virksomhedens navn</t>
  </si>
  <si>
    <t>G0.2</t>
  </si>
  <si>
    <t>Gade</t>
  </si>
  <si>
    <t>G0.3</t>
  </si>
  <si>
    <t xml:space="preserve">Postnr </t>
  </si>
  <si>
    <t>G0.4</t>
  </si>
  <si>
    <t>By</t>
  </si>
  <si>
    <t>G0.5</t>
  </si>
  <si>
    <t>Landsdel</t>
  </si>
  <si>
    <t>G0.6</t>
  </si>
  <si>
    <t>Officiel telefonnr.</t>
  </si>
  <si>
    <t>G0.7</t>
  </si>
  <si>
    <t>G0.8</t>
  </si>
  <si>
    <t>Officiel e-mail</t>
  </si>
  <si>
    <t>G0.9</t>
  </si>
  <si>
    <t>Hjemmeside adresse</t>
  </si>
  <si>
    <t>G0.10</t>
  </si>
  <si>
    <t>Byggeår</t>
  </si>
  <si>
    <t>G0.11</t>
  </si>
  <si>
    <t>Antal værelser</t>
  </si>
  <si>
    <t>G0.12</t>
  </si>
  <si>
    <t>Antal etage m2</t>
  </si>
  <si>
    <t>G0.13</t>
  </si>
  <si>
    <t>Antal opvarmede m2</t>
  </si>
  <si>
    <t>G0.14</t>
  </si>
  <si>
    <t>G0.15</t>
  </si>
  <si>
    <t>G0.16</t>
  </si>
  <si>
    <t>Varmetype</t>
  </si>
  <si>
    <t>G0.17</t>
  </si>
  <si>
    <t>G0.18</t>
  </si>
  <si>
    <t>Egen produktion af vedvarende energi</t>
  </si>
  <si>
    <t>G0.19</t>
  </si>
  <si>
    <t>Evt. lukkeperiode</t>
  </si>
  <si>
    <t>G0.20</t>
  </si>
  <si>
    <t>Ejerforhold/selskabsform</t>
  </si>
  <si>
    <t>G0.21</t>
  </si>
  <si>
    <t>Personale</t>
  </si>
  <si>
    <t> Data</t>
  </si>
  <si>
    <t>G0.30</t>
  </si>
  <si>
    <t>Antal ansatte</t>
  </si>
  <si>
    <t>G0.31</t>
  </si>
  <si>
    <t>G0.32</t>
  </si>
  <si>
    <t>G0.33</t>
  </si>
  <si>
    <t>G0.34</t>
  </si>
  <si>
    <t>G0.35</t>
  </si>
  <si>
    <t>G0.36</t>
  </si>
  <si>
    <t>G0.37</t>
  </si>
  <si>
    <t>Evt. supplerende kontaktperson</t>
  </si>
  <si>
    <t>G0.38</t>
  </si>
  <si>
    <t>G0.39</t>
  </si>
  <si>
    <t>G0.40</t>
  </si>
  <si>
    <t>Hele/dele af bygninger som er fredet</t>
  </si>
  <si>
    <t>Miljøledelse</t>
  </si>
  <si>
    <t>Type</t>
  </si>
  <si>
    <t>Ja/nej</t>
  </si>
  <si>
    <t>Evt. kommentarer</t>
  </si>
  <si>
    <t>Obligatorisk</t>
  </si>
  <si>
    <t>Ja</t>
  </si>
  <si>
    <t>Information</t>
  </si>
  <si>
    <t xml:space="preserve">Virksomheden informerer og inddrager relevante samarbejdspartnere i miljøarbejdet. </t>
  </si>
  <si>
    <t>Gæsteinformation</t>
  </si>
  <si>
    <t xml:space="preserve">Der skal være Green Key og miljøinformation på virksomhedens hjemmeside. </t>
  </si>
  <si>
    <t>Der skal opsættes synlig information på værelserne omkring gæsteafhængigt håndklædeskift.</t>
  </si>
  <si>
    <t>Vand</t>
  </si>
  <si>
    <t>Virksomheden bør have særskilt vandbimålere - især ved stærkt vandforbrugende installationer.</t>
  </si>
  <si>
    <t>Utætheder skal repareres med det samme.</t>
  </si>
  <si>
    <t>Alle ofte brugte og centralt placerede offentlige toiletter skal have dobbeltskyl senest 1 år efter tildeling.</t>
  </si>
  <si>
    <t>Urinaler skal have automatisk tidsbegrænsning, sensor, trykknap eller være vandfrie for at undgå unødigt vandspild.</t>
  </si>
  <si>
    <t>Alle virksomhedens urinaler er vandfrie.</t>
  </si>
  <si>
    <t xml:space="preserve">Vandflowet for offentlige håndvaskarmaturer overstiger ikke 4 liter pr. minut. </t>
  </si>
  <si>
    <t>Vandflowet for værelseshåndvaske overstiger ikke 6 liter pr. minut.</t>
  </si>
  <si>
    <t>Vandflowet fra håndvaskarmaturer på alle værelser overstiger ikke 4 liter pr. minut.</t>
  </si>
  <si>
    <t>Der er sensorer på de ofte brugte og centralt placerede offentlige toiletters håndvaske.</t>
  </si>
  <si>
    <t>Nyindkøbte hætte- og tunnelopvaskemaskiner må maksimalt indtage 3,5 liter vand pr. kurv.</t>
  </si>
  <si>
    <t>Ny traditionel opvaskemaskine skal have Energimærke A.</t>
  </si>
  <si>
    <t>Regnvand opsamles og anvendes som gråt vand til f.eks. wc-cisterner, vanding og lignende.</t>
  </si>
  <si>
    <t>Vask og rengøring</t>
  </si>
  <si>
    <t>Virksomheden undgår duftspray og parfume i plejeprodukter.</t>
  </si>
  <si>
    <t xml:space="preserve">Rengøringsmidler, vaskemidler, sæbe etc. skal indkøbes, anvendes og doseres, så de påvirker miljøet mindst muligt. </t>
  </si>
  <si>
    <t>Virksomheden har et automatisk doseringssystem for rengøringsmidler.</t>
  </si>
  <si>
    <t>Medarbejdere der står for rengøring og vask skal informeres om korrekt brug og dosering af produkterne.</t>
  </si>
  <si>
    <t>Virksomheden bruger primært fiberklude – gerne miljømærket - til rengøring.</t>
  </si>
  <si>
    <t>Affald</t>
  </si>
  <si>
    <t>Virksomheden bruger ikke portionspakker i forbindelse med servering med undtagelse af smørbare mejeriprodukter (smør, ost), chokoladesmør og marmelade.</t>
  </si>
  <si>
    <t xml:space="preserve">Der indkøbes miljømærkede genopladelige batterier, hvor det er muligt. </t>
  </si>
  <si>
    <t>Det indkøbes miljømærkede tonerpatroner til printere m.v., som efter brug sendes til genpåfyldning.</t>
  </si>
  <si>
    <t>Energi</t>
  </si>
  <si>
    <t>Virksomheder skal arbejde målrettet med energisynets og energimærknings forbedringsforslag. Som minimum skal forslag med en tilbagebetalingstid på under 3 år sættes i værk inden 3 år efter rapportens udarbejdelse.</t>
  </si>
  <si>
    <t>Der er installeret CTS-anlæg til styring af varme, belysning og andre særligt energiforbrugende anlæg.</t>
  </si>
  <si>
    <t>1-lags vinduer i opvarmede lokaler skal senest 1 år efter tildeling af Green Key være udstyret med flere lag glas eller lavenergiruder.</t>
  </si>
  <si>
    <t>Varmtvandsrør skal være isoleret.</t>
  </si>
  <si>
    <t>Der opvarmes ikke med direkte virkende elvarme, såsom el-paneler eller el-radiatorer.</t>
  </si>
  <si>
    <t>Virksomheden har automatisk sluk af varme og aircondition ved åbne vinduer.</t>
  </si>
  <si>
    <t xml:space="preserve">Ventilationsanlæg, kedler og evt. klimaanlæg rengøres jævnligt og efterses mindst én gang om året. </t>
  </si>
  <si>
    <t>Der skal senest 6 måneder efter tildeling af Green Key være indført styring af ventilation så den nedreguleres/slukkes i fællesarealer og køkken, når disse områder ikke benyttes.</t>
  </si>
  <si>
    <t xml:space="preserve">Obligatorisk </t>
  </si>
  <si>
    <t>Nyindkøbte klimaanlæg (aircondition) eller varmepumper skal have et lavt energiforbrug, og klimaanlæg på under 12 kW skal have energimærke A.</t>
  </si>
  <si>
    <t>Nyindkøbte køleanlæg og varmepumper må ikke indeholde CFC og HCFC.</t>
  </si>
  <si>
    <t>Der er opsat varmeveksler til opvarmning af udeluft til ventilationsanlægget.</t>
  </si>
  <si>
    <t>Nyindkøbte minibarer må ikke have et større energiforbrug end 0,75 kWh/døgn.</t>
  </si>
  <si>
    <t>Køleskabe slukkes, når ferielejligheder og feriehuse i en periode af mindst en uge ikke er udlejede.</t>
  </si>
  <si>
    <t>50 % af virksomhedens belysning er behovsstyret.</t>
  </si>
  <si>
    <t>Der skal være timer på eller behovsstyring af saunaer, dampbad, spa etc.</t>
  </si>
  <si>
    <t>Pc, printer, kopimaskiner mm. har elspareskinne og slukkes i perioder, hvor de ikke bliver brugt.</t>
  </si>
  <si>
    <t>Tv slukkes på ledige værelser, så de ikke står på standby.</t>
  </si>
  <si>
    <t>Fødevarer</t>
  </si>
  <si>
    <t>Udearealer</t>
  </si>
  <si>
    <t>Grønne aktiviteter</t>
  </si>
  <si>
    <t>Administration</t>
  </si>
  <si>
    <t>Virksomhed</t>
  </si>
  <si>
    <t>     </t>
  </si>
  <si>
    <t>Koordinator(er)</t>
  </si>
  <si>
    <t>Skema 1 – Miljøgruppe og interne ressourcepersoner</t>
  </si>
  <si>
    <t>Person</t>
  </si>
  <si>
    <t>Organisation</t>
  </si>
  <si>
    <t>Kontaktdata</t>
  </si>
  <si>
    <t>Søren Sørensen</t>
  </si>
  <si>
    <t>Teknisk direktør</t>
  </si>
  <si>
    <t>Yy xx yy xx</t>
  </si>
  <si>
    <t>Skema 2 – Eksterne ressourcepersoner</t>
  </si>
  <si>
    <t>Jens Jensen</t>
  </si>
  <si>
    <t>Elsparefonden</t>
  </si>
  <si>
    <t>Xx yy xx yy</t>
  </si>
  <si>
    <t>Skema 3 – Afholdte og planlagte møder</t>
  </si>
  <si>
    <t>Dato:</t>
  </si>
  <si>
    <t>Sted:</t>
  </si>
  <si>
    <t>Deltagere:</t>
  </si>
  <si>
    <t>Bemærkninger:</t>
  </si>
  <si>
    <t>Mødelokale 1</t>
  </si>
  <si>
    <t>Ledelsen plus miljøansvarlige.</t>
  </si>
  <si>
    <t xml:space="preserve">Næste møde afholdes den første uge i februar, hvor alle ansatte deltager i en brainstorming. </t>
  </si>
  <si>
    <t>Skema 4 – Miljøpolitik</t>
  </si>
  <si>
    <t>Skema 5 – Miljøgennemgang / brainstorming</t>
  </si>
  <si>
    <t>Prioritet:</t>
  </si>
  <si>
    <t>Akut problem</t>
  </si>
  <si>
    <t>Som har stor betydning for miljøet</t>
  </si>
  <si>
    <t>Væsentligt problem</t>
  </si>
  <si>
    <t>Som har væsentlig betydning for miljøet</t>
  </si>
  <si>
    <t>Mindre problem</t>
  </si>
  <si>
    <t>Som har mindre betydning for miljøet</t>
  </si>
  <si>
    <t>Anbefalinger</t>
  </si>
  <si>
    <t>Som ikke er en nødvendighed, men som alligevel vil forbedre miljøet.</t>
  </si>
  <si>
    <t>Indhold</t>
  </si>
  <si>
    <t>Hvorfor er det vigtigt?</t>
  </si>
  <si>
    <t>Prioritering</t>
  </si>
  <si>
    <t>Der bruges for meget unødvendig vand</t>
  </si>
  <si>
    <t>Vand er dyrt og bidrager til et øget CO2-forbrug.</t>
  </si>
  <si>
    <t>Evt. yderligere kommentarer</t>
  </si>
  <si>
    <t>Skema 6 – Fra mål til handling</t>
  </si>
  <si>
    <t xml:space="preserve">Se eksempel på udfyldelse i afsnit 1.4 </t>
  </si>
  <si>
    <t>Mål:</t>
  </si>
  <si>
    <t>Ansvarlig:</t>
  </si>
  <si>
    <t>Opgaver:</t>
  </si>
  <si>
    <t>Tidsramme:</t>
  </si>
  <si>
    <t>Ressourcer:</t>
  </si>
  <si>
    <t>Opfølgning:</t>
  </si>
  <si>
    <t>Skema 7 – Gennemførelse og evaluering</t>
  </si>
  <si>
    <t>Hvad er gennemført?</t>
  </si>
  <si>
    <t>Virker det?</t>
  </si>
  <si>
    <t>Evt. justering/opfølgning</t>
  </si>
  <si>
    <t xml:space="preserve">Alle toiletter er udskiftet i lobby, på gange og i restaurant og ½ af alle toiletter på værelser er ombygget til dobbeltskyld. </t>
  </si>
  <si>
    <t xml:space="preserve">Vandforbruget for hotellet er faldet med 10 % svarende til X i en periode, hvor omsætningen er stabil. Det giver en besparelse på kr.Y. </t>
  </si>
  <si>
    <t>Toiletterne på de sidste værelser forventes ombygget i 200X</t>
  </si>
  <si>
    <t>Vandpris/m3</t>
  </si>
  <si>
    <t>1000 l= 1 m3</t>
  </si>
  <si>
    <t>Dato</t>
  </si>
  <si>
    <t>Aflæsning/m3</t>
  </si>
  <si>
    <t>Forbrug i /m3</t>
  </si>
  <si>
    <t>Periodens længde/dage</t>
  </si>
  <si>
    <t>Omk i kr. pr dag</t>
  </si>
  <si>
    <t>Forbrug pr. mdr/m3</t>
  </si>
  <si>
    <t>Pris pr/mdr</t>
  </si>
  <si>
    <t>Startaflæs</t>
  </si>
  <si>
    <t>=</t>
  </si>
  <si>
    <t>Startaflæsning</t>
  </si>
  <si>
    <t>År</t>
  </si>
  <si>
    <t>Vandpris/kr</t>
  </si>
  <si>
    <t>Pris pr/år</t>
  </si>
  <si>
    <t>Antal gæster</t>
  </si>
  <si>
    <t>Omk pr. gæst</t>
  </si>
  <si>
    <t>201X</t>
  </si>
  <si>
    <t>201Y</t>
  </si>
  <si>
    <t>Gnsnit</t>
  </si>
  <si>
    <t>Periode</t>
  </si>
  <si>
    <t>Beskrivelse</t>
  </si>
  <si>
    <t>Enhed</t>
  </si>
  <si>
    <t>L</t>
  </si>
  <si>
    <t>Kr</t>
  </si>
  <si>
    <t>Antal liter eksisterende toilet</t>
  </si>
  <si>
    <t>Nyt dobbeltskyltoilet (3/6l) (0,25x6l/skyl+0,75x3 l/skyl)</t>
  </si>
  <si>
    <t>Pris på vand/m3</t>
  </si>
  <si>
    <t>Antal dage</t>
  </si>
  <si>
    <t>Belægningsprocent</t>
  </si>
  <si>
    <t>Kostpris toilet (levetid 20 år)</t>
  </si>
  <si>
    <t>Arbejdsomkostninger</t>
  </si>
  <si>
    <t>Nuværende forbrug pr. år</t>
  </si>
  <si>
    <t>Nyt toilet forbrug pr. år</t>
  </si>
  <si>
    <t>Besparelse på 1 år</t>
  </si>
  <si>
    <t>Tilbagebetalingstid/år</t>
  </si>
  <si>
    <t>Besparelse 10 år:</t>
  </si>
  <si>
    <t>Aflæsning
/kWh</t>
  </si>
  <si>
    <t>Forbrug i / kWh</t>
  </si>
  <si>
    <t>Forbrug pr. mdr/Kwh</t>
  </si>
  <si>
    <t/>
  </si>
  <si>
    <t>Aflæsning/ kWh</t>
  </si>
  <si>
    <t>Energipris/kr</t>
  </si>
  <si>
    <t>Samlede indkøb i kr eller kg</t>
  </si>
  <si>
    <t>Samlede økoligi i kr. eller kg.</t>
  </si>
  <si>
    <t>Økologiprocent</t>
  </si>
  <si>
    <t>Startdag</t>
  </si>
  <si>
    <t>Antal toiletter</t>
  </si>
  <si>
    <t>Toiletter:</t>
  </si>
  <si>
    <t>Skyl pr dag inkl. 1 skyl pr rengøring</t>
  </si>
  <si>
    <t>Skyl pr dag pr. gæst</t>
  </si>
  <si>
    <t>Antal liter pr. skyl ved eksisterende urinal</t>
  </si>
  <si>
    <t>Antal liter pr. skyl ved vandfrit urinal</t>
  </si>
  <si>
    <t xml:space="preserve">Antal gæster (100 gæster heraf ½-delen kvinder) </t>
  </si>
  <si>
    <t>Kostpris toilet</t>
  </si>
  <si>
    <t>Driftsomkostninger urilock skift efter 15.000 afbenyttelser</t>
  </si>
  <si>
    <t>Nuværende vandudgifter pr. år</t>
  </si>
  <si>
    <t>Udgifter til vandfrit urinal pr. år</t>
  </si>
  <si>
    <t>Forbrug for overnattende gæst/min</t>
  </si>
  <si>
    <t>Antal liter i minuttet ved eksisterende håndvask</t>
  </si>
  <si>
    <t>Antal liter i minuttet ved ny håndvask</t>
  </si>
  <si>
    <t>Pris på fjernvarme/m3</t>
  </si>
  <si>
    <t>Kostpris perlator</t>
  </si>
  <si>
    <t>Nyt forbrug pr. år</t>
  </si>
  <si>
    <t>Toilet til dobbeltskyl</t>
  </si>
  <si>
    <t>Toilet til urinal</t>
  </si>
  <si>
    <t>Antal håndvaskninger i løbet af en dag</t>
  </si>
  <si>
    <t>Antal minutter, hvor vandet er tændt</t>
  </si>
  <si>
    <t>Antal håndvaske i 10 år</t>
  </si>
  <si>
    <t>Kostpris perlatorer</t>
  </si>
  <si>
    <t>Pris år</t>
  </si>
  <si>
    <t>Energipris/kr pr kWh</t>
  </si>
  <si>
    <t>Pointkriterium 
4 point</t>
  </si>
  <si>
    <t>Pointkriterium
3 point</t>
  </si>
  <si>
    <t>Pointkriterium
4 point</t>
  </si>
  <si>
    <t>Pointkriterium
2 point</t>
  </si>
  <si>
    <t>Pointkriterium
5 point</t>
  </si>
  <si>
    <t>Pointkriterium 
5 point</t>
  </si>
  <si>
    <t>Pointkriterium 
3 point</t>
  </si>
  <si>
    <t>Pointkriterium
1 point</t>
  </si>
  <si>
    <t>Pointkriterium 
1 point</t>
  </si>
  <si>
    <t>Brændbart</t>
  </si>
  <si>
    <t>Pap</t>
  </si>
  <si>
    <t>Glas</t>
  </si>
  <si>
    <t>Madaffald</t>
  </si>
  <si>
    <t>Olie (fx friture)</t>
  </si>
  <si>
    <t>Batterier</t>
  </si>
  <si>
    <t>E-pære</t>
  </si>
  <si>
    <t>Kort beskrivelse</t>
  </si>
  <si>
    <t>Pant flasker</t>
  </si>
  <si>
    <t>Antal beholdere</t>
  </si>
  <si>
    <t>Elektronisk affald</t>
  </si>
  <si>
    <t>Hvad</t>
  </si>
  <si>
    <t>Plastfolie</t>
  </si>
  <si>
    <t>Kemikalier/maling</t>
  </si>
  <si>
    <t>Lyssofrør</t>
  </si>
  <si>
    <t>Papir/aviser</t>
  </si>
  <si>
    <t>Ansvarlig</t>
  </si>
  <si>
    <t>Glascontainer har piktogtram
Ansatte er informeret via opslag, ved oplæring og ved årets første personalemøde
I kontrakt med rengøringsfirma</t>
  </si>
  <si>
    <t>Procedure</t>
  </si>
  <si>
    <t>Teknisk ansvarlig og miljøudvalg</t>
  </si>
  <si>
    <t>Opvasker, køkken- og serveringspersonale frasorterer mad i madspande</t>
  </si>
  <si>
    <t>Ansatte er informeret via ark, ved oplæring og ved årets første personalemøde</t>
  </si>
  <si>
    <t>Smadret porcelæn
 og glas</t>
  </si>
  <si>
    <t>Tømingspris</t>
  </si>
  <si>
    <t>Ved varerlevering opsamles alt plastikfolie og lægges i skraldespand ved affaldsstation</t>
  </si>
  <si>
    <t>Plastik flasker/affald</t>
  </si>
  <si>
    <t>Emne</t>
  </si>
  <si>
    <t>Hvad skal udfyldes i arkene</t>
  </si>
  <si>
    <t>Hvad betyder "Evt. kommentarer"?</t>
  </si>
  <si>
    <t>Det er eventuelle uddybninger af jeres svar.</t>
  </si>
  <si>
    <t>Arket gemmes på jeres netværk eller eget drev og sendes herefter elektronisk til green-key@horesta.dk.</t>
  </si>
  <si>
    <t>Følgende mailadresser ønsker 
at modtage nyhedsbrev</t>
  </si>
  <si>
    <t>Direkte mailadresse (direktør/leder)</t>
  </si>
  <si>
    <t>Direkte telefonnr. (Miljøkontakt)</t>
  </si>
  <si>
    <t>Direkte mailadresse (Miljøkontakt)</t>
  </si>
  <si>
    <t>Direkte telefonnr. (direktør/leder)</t>
  </si>
  <si>
    <t>Haveaffald</t>
  </si>
  <si>
    <t>Teknisk personale opsamler og sender det på genbrugsstation  </t>
  </si>
  <si>
    <t>Teknisk personale skifter, opsamler og sender det på genbrugsstation</t>
  </si>
  <si>
    <t>Gæsten kan afleverer batterier i reception
Personale afleverer batterier i reception eller i teknikerrum
Teknisk personale opsamler og sender det på genbrugsstation</t>
  </si>
  <si>
    <t>Teknisk personale opsamler og sender det på genbrugspladser</t>
  </si>
  <si>
    <t>Mængde affald/år</t>
  </si>
  <si>
    <t>Omkostninger/år</t>
  </si>
  <si>
    <t>Antal tømninger/år</t>
  </si>
  <si>
    <t>Samlet</t>
  </si>
  <si>
    <t>Forslag til affaldsplan (udfyld selv)</t>
  </si>
  <si>
    <t>Størrelse beholdere (M3, L,kg)</t>
  </si>
  <si>
    <t>M3=1000 l</t>
  </si>
  <si>
    <t>Papcontainer har piktogtram
Ansatte er informeret via opslag, ved oplæring og ved årets første personalemøde</t>
  </si>
  <si>
    <t>Hvor skal excel-arket sendes hen?</t>
  </si>
  <si>
    <t>Hvad skal de øvrige ark bruges til?</t>
  </si>
  <si>
    <t>Hvor megen virksomhedsdata skal udfyldes?</t>
  </si>
  <si>
    <t>Dato for tildeling af Green Key</t>
  </si>
  <si>
    <t>kWh</t>
  </si>
  <si>
    <t>Antal timer pr. dag</t>
  </si>
  <si>
    <t>Antal pærer</t>
  </si>
  <si>
    <t>Pris på KWh/kr</t>
  </si>
  <si>
    <t>Wat eksisterende lyskilde</t>
  </si>
  <si>
    <t>Pris eksisterende lyskilde/kr</t>
  </si>
  <si>
    <t>Levetimer eksisterende lyskilde</t>
  </si>
  <si>
    <t>Wat ny lyskilde</t>
  </si>
  <si>
    <t>Pris ny lyskilde</t>
  </si>
  <si>
    <t>Levetimer ny lyskilde</t>
  </si>
  <si>
    <t>Evt. investring</t>
  </si>
  <si>
    <t>Besparelse strømforbrug 1 år</t>
  </si>
  <si>
    <t>Evt. omk/besparelse indkøb</t>
  </si>
  <si>
    <t>Samlede besparelse 1 år</t>
  </si>
  <si>
    <t>Evt. tilbagebetalingstid</t>
  </si>
  <si>
    <t>Opholdsrum/reception fra 60 W glødepære til 10 W energisparepære</t>
  </si>
  <si>
    <t>Antal dage (belægningsprocent på 60 %)</t>
  </si>
  <si>
    <t>Antal pærer (2 pr. værelse)</t>
  </si>
  <si>
    <t>Sengelampe fra 40 W glødepære til 10 W energisparepære på 100 værelser</t>
  </si>
  <si>
    <t>Sensor på offentligt toilet: 5 toiletter med hver 10 pærer</t>
  </si>
  <si>
    <t>Besparelse strømforbrug ved sesnor (60%)</t>
  </si>
  <si>
    <t>Pris behovsstyring</t>
  </si>
  <si>
    <t>Evt. etablering</t>
  </si>
  <si>
    <t>Tilbagebetalingstid</t>
  </si>
  <si>
    <t>Besparelse i 10 år</t>
  </si>
  <si>
    <t>Produkt</t>
  </si>
  <si>
    <t>Leverandør</t>
  </si>
  <si>
    <t>Miljømærket</t>
  </si>
  <si>
    <t>Forbrug</t>
  </si>
  <si>
    <t>Højt</t>
  </si>
  <si>
    <t>Leverandør X</t>
  </si>
  <si>
    <t>Leverandør Y</t>
  </si>
  <si>
    <t>Rengøring X1</t>
  </si>
  <si>
    <t>Rengøring X2</t>
  </si>
  <si>
    <t>Rengøring Y1</t>
  </si>
  <si>
    <t>Nej</t>
  </si>
  <si>
    <t>Svanen</t>
  </si>
  <si>
    <t>Der Blauer Engel</t>
  </si>
  <si>
    <t>Hvilket mærke</t>
  </si>
  <si>
    <t>Middel</t>
  </si>
  <si>
    <t>Lavt</t>
  </si>
  <si>
    <t>Rengøringsmidler må ikke indeholde følgende stoffer: EDTA, NTA, Klor og Fosfonat</t>
  </si>
  <si>
    <t>Arkene 1, 4, 5, 6, 7 og 8 kan bruges til egen inspiration, beregninger og overvågning og skal ikke nødvendigvis udfyldes i forbindelse med indsendelsen i starten af december.</t>
  </si>
  <si>
    <t>Hvor mange point skal der opnås?</t>
  </si>
  <si>
    <t>Hvad sker der ved forkert udfyldelse af skemaet?</t>
  </si>
  <si>
    <t>Sekretariatet vil altid vende tilbage til virksomheden, hvis der er noget som er udfyldt forkert eller er uklart.</t>
  </si>
  <si>
    <t>Hvad sker der hvis vi svarer nej på et obligatorisk kriterium?</t>
  </si>
  <si>
    <t>Alle obligatoriske kriterier skal opfyldes. Sekretariatet vil altid vende tilbage til virksomheden, hvis der er svaret nej ud for et obligatorisk kriterium for at sikre rette rådgivning vedr. kriteriet.</t>
  </si>
  <si>
    <t>Navn på direktør/leder</t>
  </si>
  <si>
    <t>Titel på direktør/Leder</t>
  </si>
  <si>
    <t>Navn på miljøkontakt/ansvarlig</t>
  </si>
  <si>
    <t>Titel på miljøkontakt/ansvarlig</t>
  </si>
  <si>
    <t>G0.41</t>
  </si>
  <si>
    <t>Lejepris/mdr</t>
  </si>
  <si>
    <t>Affaldsspande findes relevante steder over hele virksomheden
Tømmes dagligt af rengøringspersonale
Alt brændbart samles på affaldsstation</t>
  </si>
  <si>
    <t>Piktogrammer på container
Yderligere info ikke nødvendig</t>
  </si>
  <si>
    <t>Gæsterne kan sortere papir fra konferencerum ved små papkasser og på værelser ved at lægge det ved siden af skraldespanden
Personale sorterer papir i papkasse ved kontor og kantine
Papir indsamles af rengøringspersonalet dagligt i gæsteområder og ugentligt i personaleområder</t>
  </si>
  <si>
    <t>Alt personale bringer pap til papcontainer
Opvasker sammenpresser pappet 
Fyldt pappresser håndteres af teknisk personale</t>
  </si>
  <si>
    <t>Gæsterne kan sortere glas fra konferencerum ved samling på borde og på værelser ved at lægge det ved siden af skraldespanden
Ved bespisning bringer serveringspersonale bringer det til glascontainer og resten indsamles af rengøringspersonalet</t>
  </si>
  <si>
    <t>Ansatte er informeret via ark, ved oplæring og ved årets første personalemøde
Piktogram på opsamlingscontainer
Obs: Halogen og glødepærer skal i brændbart</t>
  </si>
  <si>
    <t>Ansatte er informeret via ark, ved oplæring og ved årets første personalemøde
Piktogram på opsamlingscontainer</t>
  </si>
  <si>
    <t>Gæsterne kan sortere plastik flasker fra konferencerum ved samling på borde og på værelser ved at lægge det ved siden af skraldespanden
Serveringspersonale og rengøringspesonale bringer det til plastikflaske container </t>
  </si>
  <si>
    <t>Gæsten informeret via værelsesmappe og på hjemmeside
Plastcontainer har piktogtram
Ansatte er informeret via ark, ved oplæring og ved årets første personalemøde
I kontrakt med rengøringsfirma</t>
  </si>
  <si>
    <t>Ansatte er informeret via ark, ved oplæring og ved årets første personalemøde
Piktogram på opsamlingscontainer  </t>
  </si>
  <si>
    <t>Teknisk personale indsamler haveaffald på affaldsstation
Større mængder køres på genbrugspladser</t>
  </si>
  <si>
    <t>Oplæring af teknisk personale
Piktogram på opsamlingscontainer</t>
  </si>
  <si>
    <t>Evt andet 1:</t>
  </si>
  <si>
    <t>Evt andet 2:</t>
  </si>
  <si>
    <t>Evt andet 3:</t>
  </si>
  <si>
    <t>Alle papiropsamlingssteder har piktogtram, og der er information i værelsesmappe
Ansatte er informeret via opslag, ved oplæring og ved årets første personalemøde
Indarbejdet i kontrakt med rengøringsfirma</t>
  </si>
  <si>
    <t>Porcelænskasse har piktogtram
Serveringspersonale informeres ved oplæring og ved årets første personalemøde</t>
  </si>
  <si>
    <t>Serveringspersonale og opvasker bringer det til porcelænkasse</t>
  </si>
  <si>
    <t>Gæsterne kan sortere pant flasker fra konferencerum ved samling på borde og på værelser ved at lægge det ved siden af skraldespanden
Serveringspersonale og rengøringspesonale bringer det til pantcontainer</t>
  </si>
  <si>
    <t>Gæsten informeret via værelsesmappe
Pantcontainer har piktogtram
Ansatte er informeret via ark, ved oplæring og ved årets første personalemøde
I kontrakt med rengøringsfirma</t>
  </si>
  <si>
    <t>Opvasker, køkken- og serveringspersonale frasorterer olie i oliespande</t>
  </si>
  <si>
    <t>Kapacitet</t>
  </si>
  <si>
    <t>Personale afleverer E-pære i teknikerrum
Teknisk personale opsamler og sender det på genbrugsstation</t>
  </si>
  <si>
    <t>   
  </t>
  </si>
  <si>
    <t xml:space="preserve">
</t>
  </si>
  <si>
    <t>Leveringskasse</t>
  </si>
  <si>
    <t>Kontrakt med leverandør jf. leverandørarkene</t>
  </si>
  <si>
    <t>Indkøbsansvarlig</t>
  </si>
  <si>
    <t>Leverandører - såsom X, Y og Z - der leverer varer jævnligt tager kasser og beholdere med retur og har garanteret at de genbruges</t>
  </si>
  <si>
    <t>Møbler, senge og 
andet inventar</t>
  </si>
  <si>
    <t>Aftale med Y</t>
  </si>
  <si>
    <t>Der indgås aftale med den almennyttige organisation Y som sikrer genbrug af møbler, senge og andet inventar</t>
  </si>
  <si>
    <t>Hvordan får jeg adgang til Keysite?</t>
  </si>
  <si>
    <t>Sidste års vandforbrug/m3 (tal fra 2010 eller eftersendelse fra 2011)</t>
  </si>
  <si>
    <t>Sidste års el-forbrug/kWh (tal fra 
2010 eller eftersendelse fra 2011)</t>
  </si>
  <si>
    <t>Sidste års varmeforbrug  af L olie, M3 gas kWh/MWh/M3 fjernvarme (tal fra 2010 eller eftersendelse fra 2011)</t>
  </si>
  <si>
    <t>Evt. titel supplerende kontaktperson</t>
  </si>
  <si>
    <t xml:space="preserve">Evt. mailadresse supplerende kontakt </t>
  </si>
  <si>
    <t>G0.42</t>
  </si>
  <si>
    <t>Pointkriterium 
2 point</t>
  </si>
  <si>
    <t>p</t>
  </si>
  <si>
    <t>Indsendt miljømål og handlingsplan</t>
  </si>
  <si>
    <t>Miljømappe/-intranet</t>
  </si>
  <si>
    <t>Årlige miljømøder for personale</t>
  </si>
  <si>
    <t>Fire årlige ledelsesmøder om miljø</t>
  </si>
  <si>
    <t>Involvering og informering af personale</t>
  </si>
  <si>
    <t>Information ved reception</t>
  </si>
  <si>
    <t>Miljøinformation på hjemmeside</t>
  </si>
  <si>
    <t>Synlig information om, hvordan gæsterne passer på miljøet</t>
  </si>
  <si>
    <t>Information om offentlig transport</t>
  </si>
  <si>
    <t>Information om håndklædeskift</t>
  </si>
  <si>
    <t>Vand aflæses månedlig</t>
  </si>
  <si>
    <t>Særskilt bimåler</t>
  </si>
  <si>
    <t>Personale ser efter utætheder</t>
  </si>
  <si>
    <t>Installationer gennemgås jævnligt</t>
  </si>
  <si>
    <t>Utætheder repareres asap</t>
  </si>
  <si>
    <t>Nye toiletter skal have dobbeltskyl</t>
  </si>
  <si>
    <t>Toilet med affaldsspand</t>
  </si>
  <si>
    <t>Urinaler begrænser vand</t>
  </si>
  <si>
    <t>Vandfrie urinaler</t>
  </si>
  <si>
    <t>Bruser ikke over 9 l/min</t>
  </si>
  <si>
    <t>Sensor ved vask på offentlige toiletter</t>
  </si>
  <si>
    <t>Ny opvaskemaskine ikke over 3,5 l/kurv</t>
  </si>
  <si>
    <t>Ny opvaskemaskine har energimærke A</t>
  </si>
  <si>
    <t>Besparelsesskilt ved opvask</t>
  </si>
  <si>
    <t>Opsamling af regnvand</t>
  </si>
  <si>
    <t>Dispenser til håndsæbe/shampoo</t>
  </si>
  <si>
    <t xml:space="preserve">Genbrug af engangspakninger for sæbe/shampoo </t>
  </si>
  <si>
    <t>Engangspakninger for sæbe/shampoo  er nedbrydeligt</t>
  </si>
  <si>
    <t>Undgå duftspray og parfume i plejeprodukter</t>
  </si>
  <si>
    <t>Ordentlig dosering af midler</t>
  </si>
  <si>
    <t>Automatisk doseringssystem</t>
  </si>
  <si>
    <t>Brug af fiberklude</t>
  </si>
  <si>
    <t>Desinfiktionsmidler bruges  ved nødvendighed</t>
  </si>
  <si>
    <t>Affaldsplan inden 1 år</t>
  </si>
  <si>
    <t>Kildesorteringsinformation</t>
  </si>
  <si>
    <t>Gæstesortering</t>
  </si>
  <si>
    <t>Aftaler med leverandør om returemballage</t>
  </si>
  <si>
    <t>Undgå engangsservice</t>
  </si>
  <si>
    <t>Genopladelige batterier</t>
  </si>
  <si>
    <t>Genpåfyld af tonerpatron</t>
  </si>
  <si>
    <t>Månedlig energiaflæsning</t>
  </si>
  <si>
    <t>Flere bimålere</t>
  </si>
  <si>
    <t>Målrettet med forbedringsforslag</t>
  </si>
  <si>
    <t>Varmestyring</t>
  </si>
  <si>
    <t>CTS-anlæg</t>
  </si>
  <si>
    <t>Ingen 1-lags vinduer efter 1 år</t>
  </si>
  <si>
    <t>Ordentlig isolering</t>
  </si>
  <si>
    <t>Isolerede varmtvandsrør</t>
  </si>
  <si>
    <t>Ikke el-panel eller radiator</t>
  </si>
  <si>
    <t>Autosluk på vinduer</t>
  </si>
  <si>
    <t>Egen vedvarende energi</t>
  </si>
  <si>
    <t xml:space="preserve">Min årlig rengøring af ventilation, klimaanlæg og kedler </t>
  </si>
  <si>
    <t>Fedtfiltre rengøres</t>
  </si>
  <si>
    <t>Automatisk styring af ventilation inden 6 mdr.</t>
  </si>
  <si>
    <t>Nye køleanlæg og varmepumper uden CFC og HCFC</t>
  </si>
  <si>
    <t>Varmeveksler på ventilationsanlæg</t>
  </si>
  <si>
    <t>Tætningslister på køl og frys</t>
  </si>
  <si>
    <t>Tætningslister på ovne og varmeskabe</t>
  </si>
  <si>
    <t>Køleskab slukkes i feriehuse/lejligheder</t>
  </si>
  <si>
    <t>Unødig og intelligent belysning</t>
  </si>
  <si>
    <t>50 % behovsstyret belysning</t>
  </si>
  <si>
    <t>Timer på saunaer, dampbad, spa etc.</t>
  </si>
  <si>
    <t>Nye vaskemaskiner etc. med lavt energiforbrug</t>
  </si>
  <si>
    <t>Sluk af serveringsautomater</t>
  </si>
  <si>
    <t>Elspareskinne</t>
  </si>
  <si>
    <t>Tv slukkes, så de ikke standby</t>
  </si>
  <si>
    <t>Registrering af økologi</t>
  </si>
  <si>
    <t>Min 10 % økologi alkohol og sodavand</t>
  </si>
  <si>
    <t>Ikke faldende procent</t>
  </si>
  <si>
    <t>Ændringer skal tage hensyn til miljø og arbejdsmiljø</t>
  </si>
  <si>
    <t>Ikke anvende bekæmpelsesmidler</t>
  </si>
  <si>
    <t>Miljøvenlig plæneklipper</t>
  </si>
  <si>
    <t>Information om område</t>
  </si>
  <si>
    <t>Tilbud om aktiviteter</t>
  </si>
  <si>
    <t>Lån eller leje af cykler</t>
  </si>
  <si>
    <t>Andre forretning i samme bygning orienteres</t>
  </si>
  <si>
    <t>Nyt IT-udstyr skal være miljø- og energimærket</t>
  </si>
  <si>
    <t>ps</t>
  </si>
  <si>
    <t>o</t>
  </si>
  <si>
    <t>3.2.1</t>
  </si>
  <si>
    <t>3.2.2</t>
  </si>
  <si>
    <t>i</t>
  </si>
  <si>
    <t>4.3.1</t>
  </si>
  <si>
    <t>4.3.2</t>
  </si>
  <si>
    <t>4.10.1</t>
  </si>
  <si>
    <t>4.21.1</t>
  </si>
  <si>
    <t>4.21.2</t>
  </si>
  <si>
    <t>4.23</t>
  </si>
  <si>
    <t>4.30</t>
  </si>
  <si>
    <t>4.31</t>
  </si>
  <si>
    <t>4.32</t>
  </si>
  <si>
    <t>4.40</t>
  </si>
  <si>
    <t>5.12</t>
  </si>
  <si>
    <t>5.13</t>
  </si>
  <si>
    <t>5.14</t>
  </si>
  <si>
    <t>5.15</t>
  </si>
  <si>
    <t>5.16</t>
  </si>
  <si>
    <t>5.20</t>
  </si>
  <si>
    <t>6.1</t>
  </si>
  <si>
    <t>7.2</t>
  </si>
  <si>
    <t>7.12</t>
  </si>
  <si>
    <t>7.13</t>
  </si>
  <si>
    <t>7.14</t>
  </si>
  <si>
    <t>7.15</t>
  </si>
  <si>
    <t>7.16</t>
  </si>
  <si>
    <t>7.17</t>
  </si>
  <si>
    <t>7.20.1</t>
  </si>
  <si>
    <t>7.24</t>
  </si>
  <si>
    <t>7.30.1</t>
  </si>
  <si>
    <t>7.31.1</t>
  </si>
  <si>
    <t>7.32</t>
  </si>
  <si>
    <t>7.43</t>
  </si>
  <si>
    <t>7.50</t>
  </si>
  <si>
    <t>7.51</t>
  </si>
  <si>
    <t>7.52.1</t>
  </si>
  <si>
    <t>8.2</t>
  </si>
  <si>
    <t>8.3.1</t>
  </si>
  <si>
    <t>8.3.2</t>
  </si>
  <si>
    <t>9.10</t>
  </si>
  <si>
    <t>10.10</t>
  </si>
  <si>
    <t>10.20</t>
  </si>
  <si>
    <t>10.22</t>
  </si>
  <si>
    <t>12.21</t>
  </si>
  <si>
    <t>12.30</t>
  </si>
  <si>
    <t>12.31</t>
  </si>
  <si>
    <t>Antal point</t>
  </si>
  <si>
    <t>Pointgrænse</t>
  </si>
  <si>
    <t>Plus/minus over grænse</t>
  </si>
  <si>
    <t>Fedtfiltre og andet udstyr rengøres og vedligeholdes efter de tekniske anvisninger og hygiejnelovgivningens bestemmelser.</t>
  </si>
  <si>
    <t>Alle vandinstallationer gennemgås jævnligt.</t>
  </si>
  <si>
    <t>Det samlede energiforbrug inkl. el skal aflæses mindst én gang pr. måned.</t>
  </si>
  <si>
    <t>Andel økologi</t>
  </si>
  <si>
    <t>Nyindkøbte plæneklippere skal enten være eldrevne, køre på blyfri benzin, være hånddrevne eller miljømærkede.</t>
  </si>
  <si>
    <t>1.2</t>
  </si>
  <si>
    <t>1.4</t>
  </si>
  <si>
    <t>1.5</t>
  </si>
  <si>
    <t>1.6</t>
  </si>
  <si>
    <t>2.1</t>
  </si>
  <si>
    <t>2.2</t>
  </si>
  <si>
    <t>2.3</t>
  </si>
  <si>
    <t>3.1</t>
  </si>
  <si>
    <t>3.2</t>
  </si>
  <si>
    <t>3.3</t>
  </si>
  <si>
    <t>3.4</t>
  </si>
  <si>
    <t>3.10</t>
  </si>
  <si>
    <t>3.20</t>
  </si>
  <si>
    <t>4.1</t>
  </si>
  <si>
    <t>4.2</t>
  </si>
  <si>
    <t>4.3</t>
  </si>
  <si>
    <t>4.10</t>
  </si>
  <si>
    <t>4.11</t>
  </si>
  <si>
    <t>4.12</t>
  </si>
  <si>
    <t>4.13</t>
  </si>
  <si>
    <t>4.14</t>
  </si>
  <si>
    <t>4.20</t>
  </si>
  <si>
    <t>4.21</t>
  </si>
  <si>
    <t>4.22</t>
  </si>
  <si>
    <t>5.3</t>
  </si>
  <si>
    <t>5.11</t>
  </si>
  <si>
    <t>6.10</t>
  </si>
  <si>
    <t>6.11</t>
  </si>
  <si>
    <t>6.12</t>
  </si>
  <si>
    <t>6.13</t>
  </si>
  <si>
    <t>6.14</t>
  </si>
  <si>
    <t>6.20</t>
  </si>
  <si>
    <t>6.21</t>
  </si>
  <si>
    <t>6.22</t>
  </si>
  <si>
    <t>6.30</t>
  </si>
  <si>
    <t>6.31</t>
  </si>
  <si>
    <t>7.1</t>
  </si>
  <si>
    <t>7.3</t>
  </si>
  <si>
    <t>7.4</t>
  </si>
  <si>
    <t>7.10</t>
  </si>
  <si>
    <t>7.11</t>
  </si>
  <si>
    <t>7.20</t>
  </si>
  <si>
    <t>7.21</t>
  </si>
  <si>
    <t>7.22</t>
  </si>
  <si>
    <t>7.23</t>
  </si>
  <si>
    <t>7.31</t>
  </si>
  <si>
    <t>7.40</t>
  </si>
  <si>
    <t>7.41</t>
  </si>
  <si>
    <t>7.42</t>
  </si>
  <si>
    <t>7.53</t>
  </si>
  <si>
    <t>7.54</t>
  </si>
  <si>
    <t>8.1</t>
  </si>
  <si>
    <t>8.3</t>
  </si>
  <si>
    <t>8.4</t>
  </si>
  <si>
    <t>8.5</t>
  </si>
  <si>
    <t>8.6</t>
  </si>
  <si>
    <t>8.10</t>
  </si>
  <si>
    <t>9.1</t>
  </si>
  <si>
    <t>10.1</t>
  </si>
  <si>
    <t>10.30</t>
  </si>
  <si>
    <t>11.1</t>
  </si>
  <si>
    <t>11.2</t>
  </si>
  <si>
    <t>11.10</t>
  </si>
  <si>
    <t>12.1</t>
  </si>
  <si>
    <t>12.2</t>
  </si>
  <si>
    <t>12.3</t>
  </si>
  <si>
    <t>12.10</t>
  </si>
  <si>
    <t>12.11</t>
  </si>
  <si>
    <t>12.20</t>
  </si>
  <si>
    <t>6.24</t>
  </si>
  <si>
    <t>4.50</t>
  </si>
  <si>
    <t>4.51</t>
  </si>
  <si>
    <t>6.23</t>
  </si>
  <si>
    <t>11.3</t>
  </si>
  <si>
    <t>6.15</t>
  </si>
  <si>
    <t>Virksomheden arbejder aktivt for at nedbringe papirforbruget</t>
  </si>
  <si>
    <t>Postevand</t>
  </si>
  <si>
    <t>Tjek af swimmingpool</t>
  </si>
  <si>
    <t>Minimering af papirforbrug</t>
  </si>
  <si>
    <t>Dækket swimmingpool</t>
  </si>
  <si>
    <t>Nedbrydeligt service</t>
  </si>
  <si>
    <t>Swimmingpool overdækkes om natten og når den ikke benyttes i en længere periode</t>
  </si>
  <si>
    <t>Swimmingpool kontrolleres regelmæssigt for lækager</t>
  </si>
  <si>
    <t>Benytte energisparebelysning</t>
  </si>
  <si>
    <t>3.30</t>
  </si>
  <si>
    <t xml:space="preserve">Information om dosering til personale </t>
  </si>
  <si>
    <t>Papirhåndklæder og toiletpapir er miljømærket og ikke klorbleget</t>
  </si>
  <si>
    <t>Ordentlig sortering af almindeligt affald</t>
  </si>
  <si>
    <t>Ordentlig sortering af miljøfarligt affald</t>
  </si>
  <si>
    <t>Ikke portionspakker med få undtagelser</t>
  </si>
  <si>
    <t>Ikke indføre invasive arter</t>
  </si>
  <si>
    <t>Kontorer i samme bygning og som hører til, skal opfylde samme krav</t>
  </si>
  <si>
    <t>Miljøvenlig transport for personale</t>
  </si>
  <si>
    <t>Årstal</t>
  </si>
  <si>
    <t>20XX</t>
  </si>
  <si>
    <t>CO2-aftryk</t>
  </si>
  <si>
    <t>2.4</t>
  </si>
  <si>
    <t>Rengøringsprocedure</t>
  </si>
  <si>
    <t>Rengøringspersonalet kender til virksomhedens procedure for sortering af affald og skift af håndklæder og linned.</t>
  </si>
  <si>
    <t>Gæsterne skal kunne få information om offentlig transport.</t>
  </si>
  <si>
    <t>Kommentere miljøarbejde</t>
  </si>
  <si>
    <t>Gæsterne har mulighed for at kommentere virksomhedens bæredygtighedsarbejde fx ved spørgeskema, link til hjemmeside etc.</t>
  </si>
  <si>
    <r>
      <t xml:space="preserve">Det samlede vandforbrug </t>
    </r>
    <r>
      <rPr>
        <sz val="8"/>
        <color theme="1"/>
        <rFont val="Verdana"/>
        <family val="2"/>
      </rPr>
      <t>aflæses mindst én gang hver måned.</t>
    </r>
  </si>
  <si>
    <t>80 % med dobbeltskyl</t>
  </si>
  <si>
    <t>80 % af alle wc-cisterne har dobbeltskyl.</t>
  </si>
  <si>
    <t>På hvert toilet skal der være en affaldsspand eller en affaldspose.</t>
  </si>
  <si>
    <t>Desinfektionsmidler må kun bruges, hvor det er nødvendigt og efter gældende hygiejnelovgivning.</t>
  </si>
  <si>
    <t>Haveaffald komposteres.</t>
  </si>
  <si>
    <t xml:space="preserve">Gæsterne skal have mulighed for at sortere deres affald ved at anvise, hvor gæsterne kan aflevere papir, flasker/dåser og evt. andet affald til genbrug. </t>
  </si>
  <si>
    <t>Biologisk nedbrydeligt service benyttes, hvor det ikke kan bruges almindelig service.</t>
  </si>
  <si>
    <t>Der serveres primært postevand frem for kildevand.</t>
  </si>
  <si>
    <t>Der opsat energibimålere på væsentlige områder til gennemførelse af energistyring.</t>
  </si>
  <si>
    <t>Varmestyring forefindes, så varme og køling reguleres efter fast standardtemperatur og slukkes eller nedreguleres, når værelser, ferielejligheder eller feriehuse ikke er udlejede.</t>
  </si>
  <si>
    <t>7.18</t>
  </si>
  <si>
    <t>Grøn energi</t>
  </si>
  <si>
    <t>Virksomheden køber branchedeklarerede elprodukter med klimavalg</t>
  </si>
  <si>
    <t>7.25</t>
  </si>
  <si>
    <t>Behovsstyret emhætte</t>
  </si>
  <si>
    <t>Køkkenets emhætter er udstyret med automatisk behovsstyring fx med infrarød måler.</t>
  </si>
  <si>
    <t>Virksomheden har ikke minibarer.</t>
  </si>
  <si>
    <t>Virksomheden skal undgå unødigt forbrug af lys ved optimal brug af dagslys, sensorer, nøglekort, skumringsanlæg, automatisk lysdæmper mm.</t>
  </si>
  <si>
    <t>Nyindkøbte vaskemaskiner, rengøringsmaskiner og tilsvarende skal være energieffektive og indkøbes efter retningslinjer fra Energistyrelsen.</t>
  </si>
  <si>
    <t>Salgs-, kaffe- eller vandautomater mm., slukkes, når de ikke bliver brugt?</t>
  </si>
  <si>
    <t>Virksomheden skal registrere sine indkøb af økologiske fødevarer i kroner eller vægt og efterfølgende opgøre det hvert kvartal.</t>
  </si>
  <si>
    <t xml:space="preserve">Virksomheden har det økologiske spisemærke i bronze
</t>
  </si>
  <si>
    <t>Virksomheden har det økologiske spisemærke i sølv</t>
  </si>
  <si>
    <t>Virksomheden har det økologiske spisemærke i guld.</t>
  </si>
  <si>
    <t>Virksomheden har 10 % økologisk alkoholiske drikke og sodavand/læskedrik.</t>
  </si>
  <si>
    <t>Den procentvise andel af økologiske varer fastholdes omtrent på samme niveau eller stige hvert år.</t>
  </si>
  <si>
    <t>Mærkede produkter</t>
  </si>
  <si>
    <t xml:space="preserve">Virksomheden bruger dagligt FairTrade-, MSC-, ASC-, og Frilandsmærkede produkter. </t>
  </si>
  <si>
    <t>8.12</t>
  </si>
  <si>
    <t>8.13</t>
  </si>
  <si>
    <t>Årstiden og lokale råvarer</t>
  </si>
  <si>
    <t>Virksomheden har en procedure for at benytte årstidens-,  lokale- og andre råvarer,  som medfører en mindre miljøbelastning.</t>
  </si>
  <si>
    <t>8.14</t>
  </si>
  <si>
    <t>Information til gæsten</t>
  </si>
  <si>
    <t>Virksomheden kommunikerer til gæsten, hvordan de tilbereder mere miljøvenligt mad.</t>
  </si>
  <si>
    <t>Virksomheden planter ikke og bekæmper invasive plantearter.</t>
  </si>
  <si>
    <t>Kontorer og personaleområder, som driftsmæssigt hører til virksomheden, skal opfylde samme kriterier.</t>
  </si>
  <si>
    <t>CSR</t>
  </si>
  <si>
    <t>13.1</t>
  </si>
  <si>
    <t>Lovgivning</t>
  </si>
  <si>
    <t>13.2</t>
  </si>
  <si>
    <t>13.3</t>
  </si>
  <si>
    <t>Adgang</t>
  </si>
  <si>
    <t>Virksomheden informerer om adgang for personer med særlige behov fx med mærkningsordningen God Adgang.</t>
  </si>
  <si>
    <t>13.4</t>
  </si>
  <si>
    <t>Ligestilling</t>
  </si>
  <si>
    <t>13.5</t>
  </si>
  <si>
    <t>Bæredygtige tiltag</t>
  </si>
  <si>
    <t xml:space="preserve">Virksomheden støtter aktivt bæredygtige tiltag i nærområdet. </t>
  </si>
  <si>
    <t>13.6</t>
  </si>
  <si>
    <t>Lokale iværksættere</t>
  </si>
  <si>
    <t xml:space="preserve">Virksomheden støtter små lokale iværksættere, der udvikler og sælger bæredygtige produkter baseret på områdets natur, historie og kultur. </t>
  </si>
  <si>
    <t>13.7</t>
  </si>
  <si>
    <t>Beskytte nærområdet</t>
  </si>
  <si>
    <t>Virksomheden deltager i udarbejdelsen af  retningslinjer for beskyttelse af nærområdet i samarbejde med lokalsamfundet.</t>
  </si>
  <si>
    <t>13.8</t>
  </si>
  <si>
    <t>Truede arter</t>
  </si>
  <si>
    <t>Virksomheden sælger, udveksler eller viser ikke truede planter og dyr samt historiske og arkæologiske genstande med mindre det er i overensstemmelse med loven.</t>
  </si>
  <si>
    <t>13.9</t>
  </si>
  <si>
    <t>Donation</t>
  </si>
  <si>
    <t>Materiale, møbler og genstande, der ikke længere anvendes, indsamles og doneres til velgørende organisationer.</t>
  </si>
  <si>
    <t>Har ikke minibar</t>
  </si>
  <si>
    <t>Økologisk spisemærke - bronze</t>
  </si>
  <si>
    <t>Økologisk spisemærke -
sølv</t>
  </si>
  <si>
    <t>Økologisk spisemærke - 
guld</t>
  </si>
  <si>
    <t>Når I er klar</t>
  </si>
  <si>
    <t>I skal udfylde så meget I kan.</t>
  </si>
  <si>
    <t>Hvad betyder nummereringen fx 1.2</t>
  </si>
  <si>
    <r>
      <t>Nummereringen er til brug for en database. "8.1" henviser til kriterienummeret, mens det sidste tal "8.1.</t>
    </r>
    <r>
      <rPr>
        <b/>
        <sz val="8"/>
        <color theme="1"/>
        <rFont val="Verdana"/>
        <family val="2"/>
      </rPr>
      <t>2</t>
    </r>
    <r>
      <rPr>
        <sz val="8"/>
        <color theme="1"/>
        <rFont val="Verdana"/>
        <family val="2"/>
      </rPr>
      <t>" viser hvilket antal spørgsmål, der er inden for dette kriterium.</t>
    </r>
  </si>
  <si>
    <t>Når I er eller er tæt på at være medlem vil I få adgang til intern hjemmeside med værktøjer og hjælp til miljøarbejdet.</t>
  </si>
  <si>
    <t>Hvilke ark skal udfyldes?</t>
  </si>
  <si>
    <t>Hvordan skal vi bruge excel-arket?</t>
  </si>
  <si>
    <t>Hvad hvis vi ikke opfylder det nu, men gør det senere?</t>
  </si>
  <si>
    <t>I skal svarer, hvad I forventer at være klar ved tildeling. I kan fx ikke opsætte Green Key information jf. punkt 3, men så svarer i "Ja" og i kommentarfeltet skriver I fx "Opsættes ved tildeling etc."</t>
  </si>
  <si>
    <t xml:space="preserve">Pointkriterium 
4 point </t>
  </si>
  <si>
    <t>Inddragelse af samarbejdspartnere</t>
  </si>
  <si>
    <t>Nye klimaanlæg/varmepumper med lavt energiforbrug</t>
  </si>
  <si>
    <t>Nye minibarer max bruge  0,75 kWh/døgn</t>
  </si>
  <si>
    <t>Nye håndvaske under 4 l/min</t>
  </si>
  <si>
    <t>Offentlige håndvaske under 4 l/min</t>
  </si>
  <si>
    <t>Nyt</t>
  </si>
  <si>
    <r>
      <t xml:space="preserve">Virksomheden skal udarbejde en </t>
    </r>
    <r>
      <rPr>
        <sz val="8"/>
        <color rgb="FF00B050"/>
        <rFont val="Verdana"/>
        <family val="2"/>
      </rPr>
      <t>bæredygtigheds</t>
    </r>
    <r>
      <rPr>
        <sz val="8"/>
        <rFont val="Verdana"/>
        <family val="2"/>
      </rPr>
      <t>politik, der er underskrevet af ledelse.</t>
    </r>
  </si>
  <si>
    <r>
      <t xml:space="preserve">Virksomheden skal med ansøgningen til Green Key og </t>
    </r>
    <r>
      <rPr>
        <sz val="8"/>
        <color rgb="FF00B050"/>
        <rFont val="Verdana"/>
        <family val="2"/>
      </rPr>
      <t>årligt</t>
    </r>
    <r>
      <rPr>
        <sz val="8"/>
        <rFont val="Verdana"/>
        <family val="2"/>
      </rPr>
      <t xml:space="preserve"> indsende planlagte miljømål og handlingsplan herfor.</t>
    </r>
  </si>
  <si>
    <r>
      <t xml:space="preserve">Hvert år </t>
    </r>
    <r>
      <rPr>
        <sz val="8"/>
        <color rgb="FF00B050"/>
        <rFont val="Verdana"/>
        <family val="2"/>
      </rPr>
      <t>gennemgår</t>
    </r>
    <r>
      <rPr>
        <sz val="8"/>
        <rFont val="Verdana"/>
        <family val="2"/>
      </rPr>
      <t xml:space="preserve"> virksomheden kriterierne for Green Key. </t>
    </r>
  </si>
  <si>
    <r>
      <t xml:space="preserve">Virksomhedens </t>
    </r>
    <r>
      <rPr>
        <sz val="8"/>
        <color rgb="FF00B050"/>
        <rFont val="Verdana"/>
        <family val="2"/>
      </rPr>
      <t>har elektronisk mappe</t>
    </r>
    <r>
      <rPr>
        <sz val="8"/>
        <rFont val="Verdana"/>
        <family val="2"/>
      </rPr>
      <t xml:space="preserve"> og/eller intranet med relevant miljø- og dokumentationsmateriale.</t>
    </r>
  </si>
  <si>
    <t xml:space="preserve">Virksomheden sætter mål for at nedbringe sit CO2-aftryk. </t>
  </si>
  <si>
    <t>Nyt internationalt pointkrav</t>
  </si>
  <si>
    <t>CO2-neutral</t>
  </si>
  <si>
    <t>1.10</t>
  </si>
  <si>
    <t>CO2-kompensation</t>
  </si>
  <si>
    <t>Ledelsen holder mindst fire årlige møder med de miljøansvarlige og/eller miljøgruppen.</t>
  </si>
  <si>
    <t>Gæster tilbydes mulighed for CO2-kompensation.</t>
  </si>
  <si>
    <r>
      <t xml:space="preserve">Virksomheden </t>
    </r>
    <r>
      <rPr>
        <sz val="8"/>
        <color rgb="FF00B050"/>
        <rFont val="Verdana"/>
        <family val="2"/>
      </rPr>
      <t>holder</t>
    </r>
    <r>
      <rPr>
        <sz val="8"/>
        <rFont val="Verdana"/>
        <family val="2"/>
      </rPr>
      <t xml:space="preserve"> </t>
    </r>
    <r>
      <rPr>
        <sz val="8"/>
        <color rgb="FF00B050"/>
        <rFont val="Verdana"/>
        <family val="2"/>
      </rPr>
      <t>hvert år minimun to motivationsmøder</t>
    </r>
    <r>
      <rPr>
        <sz val="8"/>
        <rFont val="Verdana"/>
        <family val="2"/>
      </rPr>
      <t xml:space="preserve"> om miljø- og Green Key arbejdet for alle medarbejdere – enten samlet eller fordelt på forskellige arbejdsområder.</t>
    </r>
  </si>
  <si>
    <t>Fastholdes</t>
  </si>
  <si>
    <t>Ledelese med og forkortet</t>
  </si>
  <si>
    <r>
      <rPr>
        <sz val="8"/>
        <color rgb="FF00B050"/>
        <rFont val="Verdana"/>
        <family val="2"/>
      </rPr>
      <t>Ledelsen og</t>
    </r>
    <r>
      <rPr>
        <sz val="8"/>
        <rFont val="Verdana"/>
        <family val="2"/>
      </rPr>
      <t xml:space="preserve"> de miljøansvarlige medarbejdere inolverer løbende medarbejderne i miljøarbejdet og informerer om hvordan de gør en forskel.</t>
    </r>
  </si>
  <si>
    <t>2.5</t>
  </si>
  <si>
    <t>2.6</t>
  </si>
  <si>
    <t>Evaluering af indsats</t>
  </si>
  <si>
    <t>Nyt internationalt point krav</t>
  </si>
  <si>
    <t>2.7</t>
  </si>
  <si>
    <t>Etableret miljøgruppe</t>
  </si>
  <si>
    <t>Virksomheden har etableret en miljøgruppe med repræsentanter fra forskellige afdelinger.</t>
  </si>
  <si>
    <t>Medarbejderne oplyses i arbejdsområder og via kampagner om bæredygtig adfærd.</t>
  </si>
  <si>
    <t>Miljøråd til medarbejdere</t>
  </si>
  <si>
    <t>Green Key-diplom og/eller skilt hænges tydeligt ved indgangen.</t>
  </si>
  <si>
    <t>Forkortet og mere i stil med internationalt krav</t>
  </si>
  <si>
    <t xml:space="preserve">Green Key og miljøinformation skal være synlig for gæsten. </t>
  </si>
  <si>
    <t>Tydeligt skilt eller diplom</t>
  </si>
  <si>
    <r>
      <t xml:space="preserve">Virksomheden informerer om Green Key </t>
    </r>
    <r>
      <rPr>
        <sz val="8"/>
        <color rgb="FF00B050"/>
        <rFont val="Verdana"/>
        <family val="2"/>
      </rPr>
      <t>og miljøindsats på værelset.</t>
    </r>
  </si>
  <si>
    <r>
      <rPr>
        <sz val="8"/>
        <color rgb="FF00B050"/>
        <rFont val="Verdana"/>
        <family val="2"/>
      </rPr>
      <t>Medarbejderne</t>
    </r>
    <r>
      <rPr>
        <sz val="8"/>
        <rFont val="Verdana"/>
        <family val="2"/>
      </rPr>
      <t xml:space="preserve"> kender til Green Key</t>
    </r>
  </si>
  <si>
    <r>
      <rPr>
        <sz val="8"/>
        <color rgb="FF00B050"/>
        <rFont val="Verdana"/>
        <family val="2"/>
      </rPr>
      <t>Medarbejderne</t>
    </r>
    <r>
      <rPr>
        <sz val="8"/>
        <rFont val="Verdana"/>
        <family val="2"/>
      </rPr>
      <t xml:space="preserve"> skal kunne informere gæsterne om Green Key og virksomhedens miljøindsats.</t>
    </r>
  </si>
  <si>
    <t>Virksomheden skal have synlig information om, hvordan gæsterne passer på miljøet.</t>
  </si>
  <si>
    <t>3.21</t>
  </si>
  <si>
    <t>3.22</t>
  </si>
  <si>
    <t>Springe rengøring over</t>
  </si>
  <si>
    <t>Virksomheden tilbyder sine gæster mulighed for at springe rengøring af værelserne over</t>
  </si>
  <si>
    <r>
      <rPr>
        <sz val="8"/>
        <color rgb="FF00B050"/>
        <rFont val="Verdana"/>
        <family val="2"/>
      </rPr>
      <t>Medarbejderne</t>
    </r>
    <r>
      <rPr>
        <sz val="8"/>
        <color theme="1"/>
        <rFont val="Verdana"/>
        <family val="2"/>
      </rPr>
      <t xml:space="preserve"> skal løbende holde øje med dryppende vandhaner, utætte wc-cisterner og rør. </t>
    </r>
  </si>
  <si>
    <t>Ved opvaskemaskiner skal der opsættes skiltning om, hvordan vand- og energiforbruget minimeres.</t>
  </si>
  <si>
    <t>5.17</t>
  </si>
  <si>
    <t>Vask</t>
  </si>
  <si>
    <t>Vask foregår på miljømærket vaskeri eller med miljømærkede produkter.</t>
  </si>
  <si>
    <t>Stramning da det før var nok med ikke klorbleget.</t>
  </si>
  <si>
    <t>Papirhåndklæder og toiletpapir skal være miljømærket.</t>
  </si>
  <si>
    <t>Miljøfarligt affald såsom batterier, lysstofrør, E-pærer, maling, kemikalier, hårde hvidvare etc. opbevares forsvarligt i separate beholdere og bringes til godkendte modtageanlæg.</t>
  </si>
  <si>
    <t>"har" i stedet for "etablerere"</t>
  </si>
  <si>
    <t>Formål gøres mere tydeligt og pandami indarbejdes</t>
  </si>
  <si>
    <t>6.25</t>
  </si>
  <si>
    <t>Begrænser engangsprodukter</t>
  </si>
  <si>
    <t>Går fra pointkriterium til obligatorisk</t>
  </si>
  <si>
    <t>6.2</t>
  </si>
  <si>
    <t>Måler affald</t>
  </si>
  <si>
    <t>Nyt internationalt krav</t>
  </si>
  <si>
    <t>13.10</t>
  </si>
  <si>
    <t>FN´s Verdensmål</t>
  </si>
  <si>
    <t>Nyt dansk krav, som viser sammenhæng med verdensmål</t>
  </si>
  <si>
    <t>Virksomheden har kortlagt og taget aktiv stilling til, hvordan der bidrages til opfyldelse af FN´s verdensmål.</t>
  </si>
  <si>
    <t>Det som er markeret med grønt er de nye kriterier for 2022</t>
  </si>
  <si>
    <t>Ved ændringer i indretningen, ombygninger eller større vedligeholdelsesarbejder, skal der under arbejdet tilstræbes størst mulig hensyntagen til miljø og indeklima.</t>
  </si>
  <si>
    <r>
      <t xml:space="preserve">Der må ikke anvendes kemiske ukrudtsbekæmpelsesmidler på virksomhedens område. 
</t>
    </r>
    <r>
      <rPr>
        <i/>
        <sz val="8"/>
        <rFont val="Verdana"/>
        <family val="2"/>
      </rPr>
      <t>Green Keys sekretariat kan dispensere, så der højst en gang årligt kan anvendes godkendte ukrudtsbekæmpelsesmidler til bekæmpelse af ukrudt på belægninger. Tilladelsen kan kun gives efter skriftlig anmodning herom til sekretariatet og kan alene omfatte såkaldte ”klar-til-brug” produkter.</t>
    </r>
  </si>
  <si>
    <t>Forkortet</t>
  </si>
  <si>
    <t>Udarbejdelse af energirapport</t>
  </si>
  <si>
    <t xml:space="preserve">Opvarmede bygninger har minimum 300 mm isolering af vægge </t>
  </si>
  <si>
    <t>Bliver mere konkret med 50 %.</t>
  </si>
  <si>
    <r>
      <t xml:space="preserve">Virksomheden skal </t>
    </r>
    <r>
      <rPr>
        <sz val="8"/>
        <color rgb="FF00B050"/>
        <rFont val="Verdana"/>
        <family val="2"/>
      </rPr>
      <t>med ansøgningen</t>
    </r>
    <r>
      <rPr>
        <sz val="8"/>
        <rFont val="Verdana"/>
        <family val="2"/>
      </rPr>
      <t xml:space="preserve"> indsende en grøn indkøbspolitik. </t>
    </r>
  </si>
  <si>
    <r>
      <t xml:space="preserve">Frisør, fitnesscenter, kiosk eller lignende aktiviteter, som er i direkte sammenhæng med virksomheden, orienteres om Green Key og om hvordan de kan </t>
    </r>
    <r>
      <rPr>
        <sz val="8"/>
        <color rgb="FF00B050"/>
        <rFont val="Verdana"/>
        <family val="2"/>
      </rPr>
      <t>støtte op om indsatsen</t>
    </r>
    <r>
      <rPr>
        <sz val="8"/>
        <rFont val="Verdana"/>
        <family val="2"/>
      </rPr>
      <t>.</t>
    </r>
  </si>
  <si>
    <t>Brevpapir og papir til kopiering mv. skal være miljømærket eller af 100 % genbrugspapir.</t>
  </si>
  <si>
    <t>Præcisering at alt skal være miljømærket</t>
  </si>
  <si>
    <t>Virksomhedens tryksager skal være miljømærket og fremstillet på et miljøcertificeret eller miljømærket trykkeri</t>
  </si>
  <si>
    <r>
      <t>"</t>
    </r>
    <r>
      <rPr>
        <sz val="8"/>
        <color rgb="FFFF0000"/>
        <rFont val="Verdana"/>
        <family val="2"/>
      </rPr>
      <t>fx med Svanen eller Blomsten</t>
    </r>
    <r>
      <rPr>
        <sz val="8"/>
        <rFont val="Verdana"/>
        <family val="2"/>
      </rPr>
      <t>" fjernes, da det er oplagt</t>
    </r>
  </si>
  <si>
    <t>12.32</t>
  </si>
  <si>
    <t>Ladestandere</t>
  </si>
  <si>
    <t>Virksomheden har egne ladestandere til elbiler</t>
  </si>
  <si>
    <t>12.40</t>
  </si>
  <si>
    <t>12.4</t>
  </si>
  <si>
    <t>12.5</t>
  </si>
  <si>
    <t>Miljømærkede leverandører</t>
  </si>
  <si>
    <t>Informering af leverandører</t>
  </si>
  <si>
    <t>Mere konkret og i stil med internationalt krav og mere delt op. Se 11.4</t>
  </si>
  <si>
    <t>11.4</t>
  </si>
  <si>
    <t>Virksomheden informerer om naturaktiviteter eller naturcentre.</t>
  </si>
  <si>
    <t>Opdelt fra 11.1</t>
  </si>
  <si>
    <t>11.11</t>
  </si>
  <si>
    <t>Virksomhederne har egne cykler til udlejning eller lån.</t>
  </si>
  <si>
    <r>
      <t xml:space="preserve">Nærliggende </t>
    </r>
    <r>
      <rPr>
        <sz val="8"/>
        <color rgb="FF00B050"/>
        <rFont val="Verdana"/>
        <family val="2"/>
      </rPr>
      <t>miljømærkede virksomheder</t>
    </r>
  </si>
  <si>
    <r>
      <t xml:space="preserve">Pointkriterium 
</t>
    </r>
    <r>
      <rPr>
        <sz val="8"/>
        <color rgb="FF00B050"/>
        <rFont val="Verdana"/>
        <family val="2"/>
      </rPr>
      <t>3</t>
    </r>
    <r>
      <rPr>
        <sz val="8"/>
        <rFont val="Verdana"/>
        <family val="2"/>
      </rPr>
      <t xml:space="preserve"> point</t>
    </r>
  </si>
  <si>
    <t>Mere bredt end Blå Flag men generelt miljømærkede steder</t>
  </si>
  <si>
    <t>8.15</t>
  </si>
  <si>
    <t>Nyt internationalt obligatorisk kriterium</t>
  </si>
  <si>
    <t>8.16</t>
  </si>
  <si>
    <t>Beskyttede arter</t>
  </si>
  <si>
    <t>8.11.2</t>
  </si>
  <si>
    <t>Måle madspild</t>
  </si>
  <si>
    <t>Minimere madspild</t>
  </si>
  <si>
    <r>
      <t>8.11</t>
    </r>
    <r>
      <rPr>
        <sz val="8"/>
        <color rgb="FF00B050"/>
        <rFont val="Verdana"/>
        <family val="2"/>
      </rPr>
      <t>.1</t>
    </r>
  </si>
  <si>
    <t xml:space="preserve">Virksomheden måler sit madspild. </t>
  </si>
  <si>
    <r>
      <t xml:space="preserve">Virksomheden har en </t>
    </r>
    <r>
      <rPr>
        <sz val="8"/>
        <color rgb="FF00B050"/>
        <rFont val="Verdana"/>
        <family val="2"/>
      </rPr>
      <t>procedure</t>
    </r>
    <r>
      <rPr>
        <sz val="8"/>
        <rFont val="Verdana"/>
        <family val="2"/>
      </rPr>
      <t xml:space="preserve"> for at nedbringe madspild. </t>
    </r>
  </si>
  <si>
    <r>
      <rPr>
        <sz val="8"/>
        <color rgb="FF00B050"/>
        <rFont val="Verdana"/>
        <family val="2"/>
      </rPr>
      <t>Reducere</t>
    </r>
    <r>
      <rPr>
        <sz val="8"/>
        <rFont val="Verdana"/>
        <family val="2"/>
      </rPr>
      <t xml:space="preserve"> kødforbrug</t>
    </r>
  </si>
  <si>
    <r>
      <t xml:space="preserve">Virksomhedens indkøb af økologiske fødevarer udgør minimum </t>
    </r>
    <r>
      <rPr>
        <sz val="8"/>
        <color rgb="FF00B050"/>
        <rFont val="Verdana"/>
        <family val="2"/>
      </rPr>
      <t>15</t>
    </r>
    <r>
      <rPr>
        <sz val="8"/>
        <rFont val="Verdana"/>
        <family val="2"/>
      </rPr>
      <t xml:space="preserve"> % økologi (minus alkoholiske drikkevare og sodavand/læskedrik). 
</t>
    </r>
    <r>
      <rPr>
        <i/>
        <sz val="8"/>
        <rFont val="Verdana"/>
        <family val="2"/>
      </rPr>
      <t>Nye medlemmer får fra indmeldelsen 2 år til at opnå den gældende procentgrænse.</t>
    </r>
    <r>
      <rPr>
        <sz val="8"/>
        <color rgb="FFFF0000"/>
        <rFont val="Verdana"/>
        <family val="2"/>
      </rPr>
      <t/>
    </r>
  </si>
  <si>
    <t>Ofte er der to opredninger, når der bookes en seng, hvilket er spild.</t>
  </si>
  <si>
    <t>Virksomheden anbefaler eller gør det nemt for medarbejdere at benytte mere miljøvenlig transport</t>
  </si>
  <si>
    <t>Nyt internationalt obligatorisk krav</t>
  </si>
  <si>
    <t>Egen produktion</t>
  </si>
  <si>
    <t>Virksomheden har egen køkkenhave, frugtplantage eller anden egenproduktion</t>
  </si>
  <si>
    <t>Bæredygtige textiler</t>
  </si>
  <si>
    <t>Virksomheden sikrer, at mindst 75% af de anvendte leverandører er miljøcertificerede, har en skriftlig miljøpolitik og / eller på anden måde er forpligtet til det bæredygtige arbejde.</t>
  </si>
  <si>
    <r>
      <t xml:space="preserve">Kunstvanding med vand fra vandværk må kun ske i tidsrummet fra kl. 18.00 til 07.00 </t>
    </r>
    <r>
      <rPr>
        <sz val="8"/>
        <color rgb="FF00B050"/>
        <rFont val="Verdana"/>
        <family val="2"/>
      </rPr>
      <t>eller med vandingsposer</t>
    </r>
    <r>
      <rPr>
        <sz val="8"/>
        <rFont val="Verdana"/>
        <family val="2"/>
      </rPr>
      <t>.</t>
    </r>
  </si>
  <si>
    <t>Begrænse kunstvanding</t>
  </si>
  <si>
    <t>10.21</t>
  </si>
  <si>
    <t>Opdelt i obligatorisk og point, som internationale kriterier</t>
  </si>
  <si>
    <t>Hæves fra 10 til 15 %, hvor landsgennemsnittet 12 %</t>
  </si>
  <si>
    <t>Hæves fra 20 til 25 %, hvor landsgennemsnitet 12 %</t>
  </si>
  <si>
    <t>Omskrevet pga særligt internationalt kriterium om vegetar. Samtidig opgarderes til 5 point.</t>
  </si>
  <si>
    <t>Nyt internationalt pointkrav 5.2</t>
  </si>
  <si>
    <t>Knap så relevant i Danmark. Derfor tilføjet vandingsposer, som bruges i Danmark ved især nye træer.</t>
  </si>
  <si>
    <t>Fra 90 % til 100 %.</t>
  </si>
  <si>
    <t>Fokus på kølemøbler og internationalt krav om afrimning, men tilføjet med temperatur.</t>
  </si>
  <si>
    <t>7.30.2</t>
  </si>
  <si>
    <r>
      <t xml:space="preserve">Varmeskabe (rum) samt ovne er forsynet med intakte tætningslister </t>
    </r>
    <r>
      <rPr>
        <sz val="8"/>
        <color rgb="FF00B050"/>
        <rFont val="Verdana"/>
        <family val="2"/>
      </rPr>
      <t>og kun tændt ved brug</t>
    </r>
    <r>
      <rPr>
        <sz val="8"/>
        <rFont val="Verdana"/>
        <family val="2"/>
      </rPr>
      <t>.</t>
    </r>
  </si>
  <si>
    <t>Fokus på ovne og tændt efter behov.</t>
  </si>
  <si>
    <t>7.33</t>
  </si>
  <si>
    <t>Energivenligt komfur</t>
  </si>
  <si>
    <t>Nyt dansk pointkriterium</t>
  </si>
  <si>
    <t>Køkkenet har induktionskomfur.</t>
  </si>
  <si>
    <t>7.19</t>
  </si>
  <si>
    <t>Virksomheden bruger ikke fossile brændstoffer til opvarmning / køling af virksomheden.</t>
  </si>
  <si>
    <t xml:space="preserve">Nyt internationalt pointkrav. </t>
  </si>
  <si>
    <t>7.5</t>
  </si>
  <si>
    <t>Virksomheden har et internationalt eller nationalt anerkendt klassificeringssystem for grønne bygninger fx energimærke.</t>
  </si>
  <si>
    <t>Nyt internationalt pointkrav, som gøres til pointkrav, da energimærkning ikke er lovgivning på samme måde som tidligere</t>
  </si>
  <si>
    <t>Energiklassificeringssystem</t>
  </si>
  <si>
    <t>Hæves fra 75 % til 90 %, da LED nu er de fleste steder.
Internationalt krav er 75 %.</t>
  </si>
  <si>
    <t>9.2</t>
  </si>
  <si>
    <r>
      <t xml:space="preserve">Virksomheden </t>
    </r>
    <r>
      <rPr>
        <sz val="8"/>
        <color rgb="FF00B050"/>
        <rFont val="Verdana"/>
        <family val="2"/>
      </rPr>
      <t xml:space="preserve">beregner dele af </t>
    </r>
    <r>
      <rPr>
        <sz val="8"/>
        <color theme="1"/>
        <rFont val="Verdana"/>
        <family val="2"/>
      </rPr>
      <t xml:space="preserve">sit CO2 aftryk med anerkendt målingsværktøj. </t>
    </r>
  </si>
  <si>
    <t>CO2-forbedring</t>
  </si>
  <si>
    <t>Bygning vedligeholdes med miljømærkede produkter som maling og rengøringsmidler</t>
  </si>
  <si>
    <t>9.3</t>
  </si>
  <si>
    <t xml:space="preserve">Tilpasset nyt internationalt pointkrav </t>
  </si>
  <si>
    <t>Virksomheden serverer ikke produkter, der stammer fra truede eller beskyttede arter.</t>
  </si>
  <si>
    <r>
      <rPr>
        <sz val="8"/>
        <rFont val="Verdana"/>
        <family val="2"/>
      </rPr>
      <t xml:space="preserve">Virksomheden </t>
    </r>
    <r>
      <rPr>
        <sz val="8"/>
        <color rgb="FF00B050"/>
        <rFont val="Verdana"/>
        <family val="2"/>
      </rPr>
      <t>skal med ansøgningen indsende</t>
    </r>
    <r>
      <rPr>
        <sz val="8"/>
        <rFont val="Verdana"/>
        <family val="2"/>
      </rPr>
      <t xml:space="preserve"> en affaldsplan, som holdes opdateret.</t>
    </r>
  </si>
  <si>
    <t>Information om sengelinned</t>
  </si>
  <si>
    <t>Virksomheden tilbyder deres medarbejder at deltage i kurser / efteruddannelse inden for bæredygtig drift.</t>
  </si>
  <si>
    <t>2.8</t>
  </si>
  <si>
    <t>Uddannelse</t>
  </si>
  <si>
    <t>Virksomheden anbefaler gæsterne at benytte nærliggende spisesteder, attraktioner og øvrige steder med miljømærker.</t>
  </si>
  <si>
    <t>Virksomheder begrænser brugen eller genbruger engangspakninger for sæbe og shampoo.</t>
  </si>
  <si>
    <t>Mere konkret med forslag til 300 mm</t>
  </si>
  <si>
    <t>Der opsættes nationale piktogrammer og kildesorteringsinformation ved alle affaldsbeholdere - og gerne på flere sprog</t>
  </si>
  <si>
    <t>Virksomheden følger affaldsbekendtgørelsen og sorterer affaldet i minimum 10 fraktioner.</t>
  </si>
  <si>
    <t>Engangsservice begrænses til minimum. Glas, tallerkner og bestik må alene anvendes ved servering i badearealer, ved take-away og ved særlige arrangementer eller ved pandemi.</t>
  </si>
  <si>
    <t>Virksomheden reparerer og genbruger møbler og inventar.</t>
  </si>
  <si>
    <t>Terrassevarmer</t>
  </si>
  <si>
    <t xml:space="preserve">Udeopvarmning med fx terrassevarmer er behovsstyret og med mere energivenlig varmekilde. </t>
  </si>
  <si>
    <t>10.11</t>
  </si>
  <si>
    <t>Virksomheden er med i FN Global Compact</t>
  </si>
  <si>
    <t>Nyt internationalt pointkriterieum</t>
  </si>
  <si>
    <t>5.21</t>
  </si>
  <si>
    <t>Miljømærket sæbe og shampoo</t>
  </si>
  <si>
    <t>Virksomhedens sæbe og shampoo er miljømærket.</t>
  </si>
  <si>
    <t>Nyt international kriterium</t>
  </si>
  <si>
    <t>Nyt international pointkrav</t>
  </si>
  <si>
    <t xml:space="preserve">Virksomheden giver sine medarbejdere mulighed for at evaluere stedets miljøindsats. </t>
  </si>
  <si>
    <r>
      <t xml:space="preserve">Virksomheden registrerer mængden af affald </t>
    </r>
    <r>
      <rPr>
        <b/>
        <sz val="8"/>
        <color rgb="FF00B050"/>
        <rFont val="Verdana"/>
        <family val="2"/>
      </rPr>
      <t>som afhentes</t>
    </r>
    <r>
      <rPr>
        <sz val="8"/>
        <color rgb="FF00B050"/>
        <rFont val="Verdana"/>
        <family val="2"/>
      </rPr>
      <t xml:space="preserve"> fordelt på forskellige fraktioner</t>
    </r>
  </si>
  <si>
    <t xml:space="preserve">Køle- og fryseskabe og -rum har intakte tætningslister, afrimes jævnligt og sættes ikke koldere end nødvendigt. </t>
  </si>
  <si>
    <t>Virksomheden informerer sine leverandører om sine bæredygtighedsforpligtelser og opfordrer leverandørerne til at følge op om samme bæredygtighedsforpligtelser.</t>
  </si>
  <si>
    <t>Virksomheden informerer om nærliggende nationalparker, naturparker og øvrige naturområder</t>
  </si>
  <si>
    <t>Politik samles i del 1, hvor Global Compact er mere aktivt statement.</t>
  </si>
  <si>
    <r>
      <t xml:space="preserve">Vandflowet fra brusere må ikke overstige 9 liter pr. minut.
</t>
    </r>
    <r>
      <rPr>
        <sz val="8"/>
        <color rgb="FF00B050"/>
        <rFont val="Verdana"/>
        <family val="2"/>
      </rPr>
      <t>Bruser i spa er undtaget.</t>
    </r>
    <r>
      <rPr>
        <sz val="8"/>
        <rFont val="Verdana"/>
        <family val="2"/>
      </rPr>
      <t xml:space="preserve">
</t>
    </r>
  </si>
  <si>
    <t>7.6</t>
  </si>
  <si>
    <t>Termofoto</t>
  </si>
  <si>
    <t>Nyt danske pointkrav foreslået af Jury</t>
  </si>
  <si>
    <t>Virksomheden har inden for 3 år fået foretaget en termografisk undersøgelse af bygningerne.</t>
  </si>
  <si>
    <r>
      <t>Der bruges miljø</t>
    </r>
    <r>
      <rPr>
        <b/>
        <sz val="8"/>
        <color rgb="FF00B050"/>
        <rFont val="Verdana"/>
        <family val="2"/>
      </rPr>
      <t>mærkede</t>
    </r>
    <r>
      <rPr>
        <sz val="8"/>
        <color rgb="FF00B050"/>
        <rFont val="Verdana"/>
        <family val="2"/>
      </rPr>
      <t xml:space="preserve"> materialer ved eksisterende og kommende renovering eller byggearbejde.</t>
    </r>
  </si>
  <si>
    <r>
      <t xml:space="preserve">Fastholdes </t>
    </r>
    <r>
      <rPr>
        <sz val="8"/>
        <color rgb="FF00B050"/>
        <rFont val="Verdana"/>
        <family val="2"/>
      </rPr>
      <t>og suppleres med social fra internationalt krav 11.6</t>
    </r>
  </si>
  <si>
    <r>
      <t xml:space="preserve">Virksomheden arrangerer, finansierer eller indgår særlige aftaler om grønne </t>
    </r>
    <r>
      <rPr>
        <sz val="8"/>
        <color rgb="FF00B050"/>
        <rFont val="Verdana"/>
        <family val="2"/>
      </rPr>
      <t xml:space="preserve">eller sociale </t>
    </r>
    <r>
      <rPr>
        <sz val="8"/>
        <rFont val="Verdana"/>
        <family val="2"/>
      </rPr>
      <t>aktiviteter i lokalområdet</t>
    </r>
  </si>
  <si>
    <t>4.52</t>
  </si>
  <si>
    <t>Rengøring af swimmingpool</t>
  </si>
  <si>
    <t>Virksomheden benytter kemikaliefri rengø-rings- og desinfektionsmetoder</t>
  </si>
  <si>
    <t xml:space="preserve">Pointkriterium 
3 point
</t>
  </si>
  <si>
    <t>Kemikaliefri rengøring</t>
  </si>
  <si>
    <t>Vegetarisk eller vegansk alternatiiv</t>
  </si>
  <si>
    <t>Restauranten tilbyder vegetariske eller veganske alternativer på menuen.</t>
  </si>
  <si>
    <t xml:space="preserve">I tilfælde af at virksomheden holder dyr på grunden, skal dyrevelfærds retningslinjerne følges. </t>
  </si>
  <si>
    <t>Dyrevelfærd</t>
  </si>
  <si>
    <t>13.20</t>
  </si>
  <si>
    <t xml:space="preserve">Elektronisk udstyr i stedet for computere, printere og kopemasiken </t>
  </si>
  <si>
    <t>Elektronik  på standby</t>
  </si>
  <si>
    <t xml:space="preserve">Virksomhedens elektroniske kontorudstyr skal være installeret med automatisk standbyfunktion. </t>
  </si>
  <si>
    <t>Mindst 75 % er slettet.</t>
  </si>
  <si>
    <r>
      <rPr>
        <sz val="8"/>
        <color rgb="FF00B050"/>
        <rFont val="Verdana"/>
        <family val="2"/>
      </rPr>
      <t>Cykler tilføjes</t>
    </r>
    <r>
      <rPr>
        <sz val="8"/>
        <rFont val="Verdana"/>
        <family val="2"/>
      </rPr>
      <t xml:space="preserve">, mens  </t>
    </r>
    <r>
      <rPr>
        <sz val="8"/>
        <color rgb="FFFF0000"/>
        <rFont val="Verdana"/>
        <family val="2"/>
      </rPr>
      <t>og/eller gæster slettes</t>
    </r>
  </si>
  <si>
    <r>
      <t xml:space="preserve">Virksomheden har elbiler </t>
    </r>
    <r>
      <rPr>
        <sz val="8"/>
        <color rgb="FF00B050"/>
        <rFont val="Verdana"/>
        <family val="2"/>
      </rPr>
      <t>og/eller cykler</t>
    </r>
    <r>
      <rPr>
        <sz val="8"/>
        <rFont val="Verdana"/>
        <family val="2"/>
      </rPr>
      <t xml:space="preserve"> til ansatte.</t>
    </r>
  </si>
  <si>
    <t>12.33</t>
  </si>
  <si>
    <t>Bestiller el-køretøjer</t>
  </si>
  <si>
    <t>Nyt dansk krav som kan understøtte omsætning efter fx el taxa, lejebiler eller busser</t>
  </si>
  <si>
    <t>Når muligt bestiller virksomheden taxa, lejebiler og busser på el.</t>
  </si>
  <si>
    <t>El-biler eller cykler</t>
  </si>
  <si>
    <t xml:space="preserve">Swimmingpool bliver rengjort med kemikaliefri alternativer </t>
  </si>
  <si>
    <t>9.4</t>
  </si>
  <si>
    <t>Luftkvaliteten på virksomheden måles re-gelmæssigt</t>
  </si>
  <si>
    <t xml:space="preserve">Virksomheden kan dokumentere CO2-neutralitet for minimum scope 1 og 2 i Greenhouse Gas Protocol Standard. </t>
  </si>
  <si>
    <t>Virksomheden arbejder med ligestilling ved ansættelse af kvinder og lokale minoriteter, også i lederstillinger.</t>
  </si>
  <si>
    <t>8.17</t>
  </si>
  <si>
    <t>8.18</t>
  </si>
  <si>
    <t>25 % vegetarisk</t>
  </si>
  <si>
    <t>Mindst 25 % af hovedretterne er vegetariske.</t>
  </si>
  <si>
    <t>Virksomheden har aftaler med leverandørerne omkring afhentning af transportemballage og om muligt andre former for emballage.</t>
  </si>
  <si>
    <t>6.26</t>
  </si>
  <si>
    <t>Min. 5 returemballage</t>
  </si>
  <si>
    <r>
      <t>4.3</t>
    </r>
    <r>
      <rPr>
        <sz val="8"/>
        <color rgb="FF7030A0"/>
        <rFont val="Verdana"/>
        <family val="2"/>
      </rPr>
      <t>3</t>
    </r>
  </si>
  <si>
    <t>Benyt af industrielle (op)vaskemaskiner</t>
  </si>
  <si>
    <t>Ved storvask benyttes industrielle opvaske- og vaskemaskiner.</t>
  </si>
  <si>
    <t>Ny del</t>
  </si>
  <si>
    <t>Stramning</t>
  </si>
  <si>
    <t>Sproglig</t>
  </si>
  <si>
    <t>Samme</t>
  </si>
  <si>
    <t>Virksomheder kan dokumentere, at de har områder, som er vildt med vilje for at fremme biodiversitet</t>
  </si>
  <si>
    <r>
      <t xml:space="preserve">CSR-politik / </t>
    </r>
    <r>
      <rPr>
        <sz val="8"/>
        <color rgb="FF00B050"/>
        <rFont val="Verdana"/>
        <family val="2"/>
      </rPr>
      <t>FN Global Compact</t>
    </r>
  </si>
  <si>
    <r>
      <rPr>
        <sz val="8"/>
        <color rgb="FF00B050"/>
        <rFont val="Verdana"/>
        <family val="2"/>
      </rPr>
      <t xml:space="preserve">90 % </t>
    </r>
    <r>
      <rPr>
        <sz val="8"/>
        <rFont val="Verdana"/>
        <family val="2"/>
      </rPr>
      <t xml:space="preserve">af virksomheden belysningen skal være energieffektive ved lavenergi lysstofrør, energisparepærer eller LED. </t>
    </r>
  </si>
  <si>
    <t>Pointkriterium  
2 point</t>
  </si>
  <si>
    <r>
      <t xml:space="preserve">Pointkriterium 
</t>
    </r>
    <r>
      <rPr>
        <sz val="8"/>
        <color rgb="FF00B050"/>
        <rFont val="Verdana"/>
        <family val="2"/>
      </rPr>
      <t>5</t>
    </r>
    <r>
      <rPr>
        <sz val="8"/>
        <rFont val="Verdana"/>
        <family val="2"/>
      </rPr>
      <t xml:space="preserve"> point</t>
    </r>
  </si>
  <si>
    <t>Pointkriterium   
2 point</t>
  </si>
  <si>
    <t>Mindst fem typer produkter leveres i genanvendelig emballage, der returneres til leverandøren.</t>
  </si>
  <si>
    <t>Ikke fossile brændstoffer</t>
  </si>
  <si>
    <t>Miljømærkede byggematerialer</t>
  </si>
  <si>
    <t>Miljømærkede maling</t>
  </si>
  <si>
    <t>Genbrug af møbler og inventar</t>
  </si>
  <si>
    <t>Luftkvalitet</t>
  </si>
  <si>
    <t>Fremme biodiversitet</t>
  </si>
  <si>
    <t>Information om aktiviteter</t>
  </si>
  <si>
    <t>Egne cykler</t>
  </si>
  <si>
    <t xml:space="preserve">Mindst tre produktkategorier af købte eller lejede tekstiler, som sengetøj, håndklæder, uniformer, duge og gardiner er miljøvenlige.  </t>
  </si>
  <si>
    <r>
      <t xml:space="preserve">Alle nye toiletter skal have dobbeltskyl </t>
    </r>
    <r>
      <rPr>
        <sz val="8"/>
        <color rgb="FF00B050"/>
        <rFont val="Verdana"/>
        <family val="2"/>
      </rPr>
      <t>med maksimum 3 og 6 l pr skyl</t>
    </r>
    <r>
      <rPr>
        <sz val="8"/>
        <color theme="1"/>
        <rFont val="Verdana"/>
        <family val="2"/>
      </rPr>
      <t>.</t>
    </r>
  </si>
  <si>
    <r>
      <t xml:space="preserve">Vandflowet for nye håndvaskarmaturer overstiger ikke 4 liter pr. minut. 
</t>
    </r>
    <r>
      <rPr>
        <i/>
        <sz val="8"/>
        <color rgb="FF00B050"/>
        <rFont val="Verdana"/>
        <family val="2"/>
      </rPr>
      <t>Undtagelse er rengøringsrum og få steder i køkken.</t>
    </r>
  </si>
  <si>
    <t>Undtagelse er rengøringsrum og få steder i køkken.</t>
  </si>
  <si>
    <t>90 % af de daglige rengøringsmidler skal være miljømærket.</t>
  </si>
  <si>
    <t>Der er kun opredning og håndklæder til det antal personer, som der er booket til fx ved bestilling af enkeltværelse.</t>
  </si>
  <si>
    <t>Bygning</t>
  </si>
  <si>
    <r>
      <t xml:space="preserve">Virksomheden </t>
    </r>
    <r>
      <rPr>
        <sz val="8"/>
        <color rgb="FF00B050"/>
        <rFont val="Verdana"/>
        <family val="2"/>
      </rPr>
      <t>bekræfter</t>
    </r>
    <r>
      <rPr>
        <sz val="8"/>
        <rFont val="Verdana"/>
        <family val="2"/>
      </rPr>
      <t>, at den følger al relevant international og national lovgivning indenfor miljø, sundhed, sikkerhed og arbejdskraft.</t>
    </r>
  </si>
  <si>
    <t>5.2</t>
  </si>
  <si>
    <t>Virksomheden har et kodeks for begrænsning af engangsprodukter.</t>
  </si>
  <si>
    <t>To kontaktpersonerhjælper med at sprede indsatsen og bedre dækning ved fravær.</t>
  </si>
  <si>
    <t>"Miljø" erstatte af "Bæredygtighed"</t>
  </si>
  <si>
    <t>"Årligt" tilføjet, da det nu er fast procedure</t>
  </si>
  <si>
    <t>Mere handlingsorienteret</t>
  </si>
  <si>
    <t>Hæves fra 3 til 5 point</t>
  </si>
  <si>
    <t>Nyt internationalt obligatorisk i stedte for point kriterium</t>
  </si>
  <si>
    <t>Nyt dansk krav med fokus på inddragelse af medarbejdere</t>
  </si>
  <si>
    <t>Nyt dansk krav med fokus på uddannelse</t>
  </si>
  <si>
    <t>Tilpasset international krav</t>
  </si>
  <si>
    <t>Medarbejder i stedet for personale</t>
  </si>
  <si>
    <t xml:space="preserve">Internationalt kriterium præciserer, at det er max 3 og 6 l pr skyl </t>
  </si>
  <si>
    <t>Nyt internationalt pointkriterium</t>
  </si>
  <si>
    <t>Tilføjes "opfyldningsbeholdere"</t>
  </si>
  <si>
    <t>Spoglig tilpasning</t>
  </si>
  <si>
    <t>Tilpasning til internationalt kriterium</t>
  </si>
  <si>
    <t>Strammere end internationale krav på 75 %
Svanen har 80 %.
Giver en lille åbning, så der i særlige tilfælde kan bruges stærkere midler ved kalk og mug</t>
  </si>
  <si>
    <t>Præcisering med vaskeri</t>
  </si>
  <si>
    <t>Nyt dansk krav.</t>
  </si>
  <si>
    <t>Bedre forberedelse i forbindelse med ansøgning</t>
  </si>
  <si>
    <t>Tilpasset lovgivning</t>
  </si>
  <si>
    <t>Tilpasset til lovgivnin.</t>
  </si>
  <si>
    <t>Nyt dansk kriterium som støtter op om sektorsamarbejde for mindre plastik</t>
  </si>
  <si>
    <t>Nyt internationalt point kriterium</t>
  </si>
  <si>
    <t>Loven er lempet, så det ikke er krav om et energimærke, men til gengæld strammet med at rapport skal sendes ind med ansøgning</t>
  </si>
  <si>
    <t>Nyt internationalt point kriterium.</t>
  </si>
  <si>
    <t>Sproglig justering</t>
  </si>
  <si>
    <t>Nyt internationalt krav.</t>
  </si>
  <si>
    <t>Ansøger forbereder sig optimalt</t>
  </si>
  <si>
    <t>Nyt internatonalt pointkrav</t>
  </si>
  <si>
    <t>Tilføjet "bekræfter".</t>
  </si>
  <si>
    <t>Obligatorisk i stedet for point og tilføjes lokale minoriteter</t>
  </si>
  <si>
    <t>Obligatorisk i stedet for point krav</t>
  </si>
  <si>
    <t>Nyt internationalt pointkriterium. Knap så relevant for hoteller men måske ferie-centre og campingpladser</t>
  </si>
  <si>
    <t>1.1</t>
  </si>
  <si>
    <t>Indkøbspolitik</t>
  </si>
  <si>
    <t>5.1</t>
  </si>
  <si>
    <t>5.2.1</t>
  </si>
  <si>
    <t>Rengørings- og vaskemidler overholder krav. 90 % af det mest anvendte er miljømærket</t>
  </si>
  <si>
    <t>100 % er lavenergibelysning</t>
  </si>
  <si>
    <r>
      <rPr>
        <sz val="8"/>
        <color rgb="FF00B050"/>
        <rFont val="Verdana"/>
        <family val="2"/>
      </rPr>
      <t>Al</t>
    </r>
    <r>
      <rPr>
        <sz val="8"/>
        <rFont val="Verdana"/>
        <family val="2"/>
      </rPr>
      <t xml:space="preserve"> virksomhedens belysning er energieffektiv.</t>
    </r>
  </si>
  <si>
    <t xml:space="preserve">Her får du et overblik over ændringerne i kriteriesættet for 2022. </t>
  </si>
  <si>
    <t xml:space="preserve">Der er kommet 10 nye obligatoriske kriterier og 38 nye pointkriterier. </t>
  </si>
  <si>
    <t xml:space="preserve">De væsentligste ændringer er som følger: </t>
  </si>
  <si>
    <t>15 % økologi efter 2 år</t>
  </si>
  <si>
    <t>Linned og håndklæder efter antal</t>
  </si>
  <si>
    <t>5.18</t>
  </si>
  <si>
    <t>5.19</t>
  </si>
  <si>
    <r>
      <t>Fastholdes,</t>
    </r>
    <r>
      <rPr>
        <sz val="8"/>
        <color rgb="FF00B050"/>
        <rFont val="Verdana"/>
        <family val="2"/>
      </rPr>
      <t xml:space="preserve"> med undtagelse for bruser i spa. Stadig strammere end internationalt, hvor det gælder for 75 % af bruserne</t>
    </r>
  </si>
  <si>
    <r>
      <t>Virksomheden har over</t>
    </r>
    <r>
      <rPr>
        <sz val="8"/>
        <color rgb="FF00B050"/>
        <rFont val="Verdana"/>
        <family val="2"/>
      </rPr>
      <t xml:space="preserve"> 25</t>
    </r>
    <r>
      <rPr>
        <sz val="8"/>
        <rFont val="Verdana"/>
        <family val="2"/>
      </rPr>
      <t xml:space="preserve"> % økologisk fødevare (minus alkoholiske drikke og sodavand).</t>
    </r>
  </si>
  <si>
    <r>
      <t xml:space="preserve">Virksomhedens ledelse har udpeget </t>
    </r>
    <r>
      <rPr>
        <sz val="8"/>
        <color rgb="FF00B050"/>
        <rFont val="Verdana"/>
        <family val="2"/>
      </rPr>
      <t>to personer</t>
    </r>
    <r>
      <rPr>
        <sz val="8"/>
        <rFont val="Verdana"/>
        <family val="2"/>
      </rPr>
      <t>, som er ansvarlige for miljøarbejdet.</t>
    </r>
  </si>
  <si>
    <t>Udpegede miljøansvarlige</t>
  </si>
  <si>
    <t>Indsendt bæredygtighedspolitik</t>
  </si>
  <si>
    <t>1.3</t>
  </si>
  <si>
    <t>Årligt tjek af kriterier</t>
  </si>
  <si>
    <t>1.7</t>
  </si>
  <si>
    <t>1.8</t>
  </si>
  <si>
    <t>1.9</t>
  </si>
  <si>
    <r>
      <t xml:space="preserve">Gæsten informeres om rutinen for skift af sengelinned </t>
    </r>
    <r>
      <rPr>
        <b/>
        <sz val="8"/>
        <color rgb="FF00B050"/>
        <rFont val="Verdana"/>
        <family val="2"/>
      </rPr>
      <t>og hvad de kan gøre, hvis det ønskes skiftet.</t>
    </r>
  </si>
  <si>
    <t>Centralt placerede toiletter skal have dobbeltskyl inden 1 år</t>
  </si>
  <si>
    <t>Værelseshåndvask under 6 l/min</t>
  </si>
  <si>
    <t>Værelseshåndvask under 4 l/min</t>
  </si>
  <si>
    <r>
      <t xml:space="preserve">Virksomheden bruger dispensere </t>
    </r>
    <r>
      <rPr>
        <sz val="8"/>
        <color rgb="FF00B050"/>
        <rFont val="Verdana"/>
        <family val="2"/>
      </rPr>
      <t xml:space="preserve">eller opfyldningsbeholdere for </t>
    </r>
    <r>
      <rPr>
        <sz val="8"/>
        <color theme="1"/>
        <rFont val="Verdana"/>
        <family val="2"/>
      </rPr>
      <t>håndsæbe/shampoo.</t>
    </r>
  </si>
  <si>
    <r>
      <t>Virksomheden bruger nedbrydeligt emballage for engangspakninger for håndsæbe/shampoo</t>
    </r>
    <r>
      <rPr>
        <sz val="8"/>
        <color rgb="FF00B050"/>
        <rFont val="Verdana"/>
        <family val="2"/>
      </rPr>
      <t xml:space="preserve"> eller udleveres kun ved henvendelse.</t>
    </r>
  </si>
  <si>
    <t>Virksomheden skal hvert 5. år iværksætte en energigennemgang i form af energisyn, energirapport eller energimærkning, som indsendes første gang med ansøgningen.</t>
  </si>
  <si>
    <t>50 % af virksomhedens energiforbrug dækkes af egen vedvarende energiproduktion (solvarmeanlæg, solcelleanlæg, biobrændselsfyr, jordvarme eller vindmølle).</t>
  </si>
  <si>
    <t>Virksomheden gør en indsat for at minimere kødforbruget og reducere især brug af kød med højt CO2-aftryk.</t>
  </si>
  <si>
    <t>Virksomhederne informerer om nærmeste sted, som udlejer cykler.</t>
  </si>
  <si>
    <r>
      <t xml:space="preserve">Nyindkøbt </t>
    </r>
    <r>
      <rPr>
        <sz val="8"/>
        <color rgb="FF00B050"/>
        <rFont val="Verdana"/>
        <family val="2"/>
      </rPr>
      <t xml:space="preserve">elektronisk udstyr </t>
    </r>
    <r>
      <rPr>
        <sz val="8"/>
        <rFont val="Verdana"/>
        <family val="2"/>
      </rPr>
      <t>skal være miljømærket, energisparemærket og/eller være fremstillet på en miljøcertificeret virksomhed.</t>
    </r>
  </si>
  <si>
    <t>Brev- og kopipapir ikke klorbleget og miljømærket eller genbrug</t>
  </si>
  <si>
    <t>Tryksager på miljøcertificeret sted</t>
  </si>
  <si>
    <t>Green Key information på værelser</t>
  </si>
  <si>
    <t>Virksomheden bruger ikke salt til glatførebekæmpelse.</t>
  </si>
  <si>
    <t>Justeret</t>
  </si>
  <si>
    <r>
      <t xml:space="preserve">Glatførebekæmpelse uden </t>
    </r>
    <r>
      <rPr>
        <sz val="8"/>
        <color rgb="FF00B050"/>
        <rFont val="Verdana"/>
        <family val="2"/>
      </rPr>
      <t>salt</t>
    </r>
  </si>
  <si>
    <t>Kriterium</t>
  </si>
  <si>
    <t>Kommentar</t>
  </si>
  <si>
    <t>Medarbejderinddragelse</t>
  </si>
  <si>
    <t>Nr.</t>
  </si>
  <si>
    <t>Sum</t>
  </si>
  <si>
    <t>Point</t>
  </si>
  <si>
    <t>Procent</t>
  </si>
  <si>
    <t>Hvormår kan vi ansøge?</t>
  </si>
  <si>
    <t>I åbner excel-arket og gemmer det på jeres eget drev eller netværk. Herefter udfylder i skemaet, gemmer igen og indsender det elektronisk til green-key@horesta.dk.
Arket kan bruges, som jeres eget værktøj til miljøarbejdet.
Indholdet bliver indtastet i elektronisk ark, når og hvis I tildeles Green Key.
I kan også få tilsendt skemaet elektronisk ved henvendelse til sekretariatet.</t>
  </si>
  <si>
    <t>De ark, som er farvet grønt "Kriterier" skal udfyldes. De resterende ark markeret med blåt er til eget brug for overblik og inspiration.</t>
  </si>
  <si>
    <t>Hvad skal vi udfylde i 2022, hvis vi allerede er medlem?</t>
  </si>
  <si>
    <t>Her skal I kun udfylde de nye eller reviderede kriterier. I kan modtage jeres skema, som url-adresse, hvor I kan opdatere indholdet.</t>
  </si>
  <si>
    <t>Svar ja, nej og ikke relevant i kolonne "G" i skema B og uddyb i kolonne "H". I kolonne "I" kan i samtælle jeres pointkriterier.</t>
  </si>
  <si>
    <t>Om virksomheden</t>
  </si>
  <si>
    <t>Virksomheden skal sammenlagt opnå 40 % af pointene, hvilket svarer til omkring 100 point, hvis alle point tælles med</t>
  </si>
</sst>
</file>

<file path=xl/styles.xml><?xml version="1.0" encoding="utf-8"?>
<styleSheet xmlns="http://schemas.openxmlformats.org/spreadsheetml/2006/main">
  <numFmts count="1">
    <numFmt numFmtId="164" formatCode="&quot;kr.&quot;\ #,##0"/>
  </numFmts>
  <fonts count="34">
    <font>
      <sz val="11"/>
      <color theme="1"/>
      <name val="Calibri"/>
      <family val="2"/>
      <scheme val="minor"/>
    </font>
    <font>
      <b/>
      <sz val="8"/>
      <color theme="1"/>
      <name val="Verdana"/>
      <family val="2"/>
    </font>
    <font>
      <sz val="8"/>
      <color theme="1"/>
      <name val="Verdana"/>
      <family val="2"/>
    </font>
    <font>
      <b/>
      <sz val="8"/>
      <color rgb="FF000000"/>
      <name val="Verdana"/>
      <family val="2"/>
    </font>
    <font>
      <sz val="8"/>
      <color rgb="FF000000"/>
      <name val="Verdana"/>
      <family val="2"/>
    </font>
    <font>
      <i/>
      <sz val="8"/>
      <color theme="1"/>
      <name val="Verdana"/>
      <family val="2"/>
    </font>
    <font>
      <b/>
      <sz val="8"/>
      <color rgb="FFFFFFFF"/>
      <name val="Verdana"/>
      <family val="2"/>
    </font>
    <font>
      <sz val="8"/>
      <name val="Verdana"/>
      <family val="2"/>
    </font>
    <font>
      <i/>
      <sz val="7"/>
      <color theme="1"/>
      <name val="Verdana"/>
      <family val="2"/>
    </font>
    <font>
      <sz val="7"/>
      <color theme="1"/>
      <name val="Verdana"/>
      <family val="2"/>
    </font>
    <font>
      <i/>
      <sz val="7"/>
      <name val="Verdana"/>
      <family val="2"/>
    </font>
    <font>
      <b/>
      <sz val="7"/>
      <color rgb="FFFFFFFF"/>
      <name val="Verdana"/>
      <family val="2"/>
    </font>
    <font>
      <sz val="7"/>
      <color theme="1"/>
      <name val="Calibri"/>
      <family val="2"/>
      <scheme val="minor"/>
    </font>
    <font>
      <b/>
      <sz val="7"/>
      <color theme="1"/>
      <name val="Verdana"/>
      <family val="2"/>
    </font>
    <font>
      <sz val="7"/>
      <color rgb="FF000000"/>
      <name val="Verdana"/>
      <family val="2"/>
    </font>
    <font>
      <b/>
      <sz val="7"/>
      <color rgb="FF000000"/>
      <name val="Verdana"/>
      <family val="2"/>
    </font>
    <font>
      <b/>
      <sz val="7"/>
      <color theme="1"/>
      <name val="Calibri"/>
      <family val="2"/>
      <scheme val="minor"/>
    </font>
    <font>
      <b/>
      <sz val="9"/>
      <color theme="1"/>
      <name val="Verdana"/>
      <family val="2"/>
    </font>
    <font>
      <sz val="9"/>
      <color theme="1"/>
      <name val="Symbol"/>
      <family val="1"/>
      <charset val="2"/>
    </font>
    <font>
      <sz val="8"/>
      <color indexed="8"/>
      <name val="Verdana"/>
      <family val="2"/>
    </font>
    <font>
      <sz val="11"/>
      <color rgb="FF006100"/>
      <name val="Calibri"/>
      <family val="2"/>
      <scheme val="minor"/>
    </font>
    <font>
      <sz val="11"/>
      <color rgb="FF9C6500"/>
      <name val="Calibri"/>
      <family val="2"/>
      <scheme val="minor"/>
    </font>
    <font>
      <i/>
      <sz val="8"/>
      <name val="Verdana"/>
      <family val="2"/>
    </font>
    <font>
      <b/>
      <sz val="8"/>
      <name val="Verdana"/>
      <family val="2"/>
    </font>
    <font>
      <sz val="8"/>
      <color rgb="FFFF0000"/>
      <name val="Verdana"/>
      <family val="2"/>
    </font>
    <font>
      <sz val="8"/>
      <color rgb="FF00B050"/>
      <name val="Verdana"/>
      <family val="2"/>
    </font>
    <font>
      <sz val="8"/>
      <color rgb="FF333333"/>
      <name val="Inherit"/>
    </font>
    <font>
      <u/>
      <sz val="11"/>
      <color theme="10"/>
      <name val="Calibri"/>
      <family val="2"/>
    </font>
    <font>
      <b/>
      <sz val="8"/>
      <color rgb="FF00B050"/>
      <name val="Verdana"/>
      <family val="2"/>
    </font>
    <font>
      <sz val="11"/>
      <color rgb="FF00B050"/>
      <name val="Calibri"/>
      <family val="2"/>
      <scheme val="minor"/>
    </font>
    <font>
      <i/>
      <sz val="8"/>
      <color rgb="FF00B050"/>
      <name val="Verdana"/>
      <family val="2"/>
    </font>
    <font>
      <sz val="11"/>
      <name val="Calibri"/>
      <family val="2"/>
      <scheme val="minor"/>
    </font>
    <font>
      <sz val="8"/>
      <color rgb="FF7030A0"/>
      <name val="Verdana"/>
      <family val="2"/>
    </font>
    <font>
      <b/>
      <sz val="8"/>
      <color theme="0"/>
      <name val="Verdana"/>
      <family val="2"/>
    </font>
  </fonts>
  <fills count="19">
    <fill>
      <patternFill patternType="none"/>
    </fill>
    <fill>
      <patternFill patternType="gray125"/>
    </fill>
    <fill>
      <patternFill patternType="solid">
        <fgColor rgb="FF92D050"/>
        <bgColor indexed="64"/>
      </patternFill>
    </fill>
    <fill>
      <patternFill patternType="solid">
        <fgColor rgb="FFD8D8D8"/>
        <bgColor indexed="64"/>
      </patternFill>
    </fill>
    <fill>
      <patternFill patternType="solid">
        <fgColor rgb="FFEAF1DD"/>
        <bgColor indexed="64"/>
      </patternFill>
    </fill>
    <fill>
      <patternFill patternType="solid">
        <fgColor rgb="FFFFC000"/>
        <bgColor indexed="64"/>
      </patternFill>
    </fill>
    <fill>
      <patternFill patternType="solid">
        <fgColor rgb="FFD9D9D9"/>
        <bgColor indexed="64"/>
      </patternFill>
    </fill>
    <fill>
      <patternFill patternType="solid">
        <fgColor rgb="FFD6E3BC"/>
        <bgColor indexed="64"/>
      </patternFill>
    </fill>
    <fill>
      <patternFill patternType="solid">
        <fgColor rgb="FFFFFFFF"/>
        <bgColor indexed="64"/>
      </patternFill>
    </fill>
    <fill>
      <patternFill patternType="solid">
        <fgColor rgb="FFCCCCCC"/>
        <bgColor indexed="64"/>
      </patternFill>
    </fill>
    <fill>
      <patternFill patternType="solid">
        <fgColor rgb="FFC0C0C0"/>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C6EFCE"/>
      </patternFill>
    </fill>
    <fill>
      <patternFill patternType="solid">
        <fgColor rgb="FFFFEB9C"/>
      </patternFill>
    </fill>
    <fill>
      <patternFill patternType="solid">
        <fgColor rgb="FF00B05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0" fillId="16" borderId="0" applyNumberFormat="0" applyBorder="0" applyAlignment="0" applyProtection="0"/>
    <xf numFmtId="0" fontId="21" fillId="17" borderId="0" applyNumberFormat="0" applyBorder="0" applyAlignment="0" applyProtection="0"/>
    <xf numFmtId="0" fontId="27" fillId="0" borderId="0" applyNumberFormat="0" applyFill="0" applyBorder="0" applyAlignment="0" applyProtection="0">
      <alignment vertical="top"/>
      <protection locked="0"/>
    </xf>
  </cellStyleXfs>
  <cellXfs count="265">
    <xf numFmtId="0" fontId="0" fillId="0" borderId="0" xfId="0"/>
    <xf numFmtId="0" fontId="1" fillId="3" borderId="3" xfId="0" applyFont="1" applyFill="1" applyBorder="1" applyAlignment="1">
      <alignment vertical="top" wrapText="1"/>
    </xf>
    <xf numFmtId="0" fontId="1" fillId="3" borderId="4" xfId="0" applyFont="1" applyFill="1" applyBorder="1" applyAlignment="1">
      <alignment vertical="top"/>
    </xf>
    <xf numFmtId="0" fontId="2" fillId="3" borderId="3" xfId="0" applyFont="1" applyFill="1" applyBorder="1" applyAlignment="1">
      <alignment vertical="top" wrapText="1"/>
    </xf>
    <xf numFmtId="0" fontId="2" fillId="3" borderId="4" xfId="0" applyFont="1" applyFill="1" applyBorder="1" applyAlignment="1">
      <alignment vertical="top"/>
    </xf>
    <xf numFmtId="0" fontId="2" fillId="3" borderId="4" xfId="0" applyFont="1" applyFill="1" applyBorder="1" applyAlignment="1">
      <alignment vertical="top" wrapText="1"/>
    </xf>
    <xf numFmtId="0" fontId="2" fillId="0" borderId="0" xfId="0" applyFont="1"/>
    <xf numFmtId="0" fontId="2" fillId="11" borderId="0" xfId="0" applyFont="1" applyFill="1"/>
    <xf numFmtId="1" fontId="2" fillId="11" borderId="0" xfId="0" applyNumberFormat="1" applyFont="1" applyFill="1"/>
    <xf numFmtId="0" fontId="0" fillId="5" borderId="0" xfId="0" applyFill="1"/>
    <xf numFmtId="1" fontId="7" fillId="5" borderId="0" xfId="0" applyNumberFormat="1" applyFont="1" applyFill="1"/>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1" fillId="0" borderId="0" xfId="0" applyFont="1"/>
    <xf numFmtId="0" fontId="8" fillId="6" borderId="14" xfId="0" applyFont="1" applyFill="1" applyBorder="1" applyAlignment="1">
      <alignment vertical="top" wrapText="1"/>
    </xf>
    <xf numFmtId="14" fontId="8" fillId="6" borderId="14" xfId="0" applyNumberFormat="1" applyFont="1" applyFill="1" applyBorder="1" applyAlignment="1">
      <alignment vertical="top" wrapText="1"/>
    </xf>
    <xf numFmtId="1" fontId="8" fillId="6" borderId="14" xfId="0" applyNumberFormat="1" applyFont="1" applyFill="1" applyBorder="1" applyAlignment="1">
      <alignment vertical="top" wrapText="1"/>
    </xf>
    <xf numFmtId="164" fontId="8" fillId="6" borderId="14" xfId="0" applyNumberFormat="1" applyFont="1" applyFill="1" applyBorder="1" applyAlignment="1">
      <alignment vertical="top" wrapText="1"/>
    </xf>
    <xf numFmtId="0" fontId="9" fillId="7" borderId="14" xfId="0" applyFont="1" applyFill="1" applyBorder="1" applyAlignment="1">
      <alignment vertical="top" wrapText="1"/>
    </xf>
    <xf numFmtId="14" fontId="9" fillId="5" borderId="14" xfId="0" applyNumberFormat="1" applyFont="1" applyFill="1" applyBorder="1" applyAlignment="1">
      <alignment vertical="top" wrapText="1"/>
    </xf>
    <xf numFmtId="0" fontId="9" fillId="5" borderId="14" xfId="0" applyFont="1" applyFill="1" applyBorder="1" applyAlignment="1">
      <alignment vertical="top" wrapText="1"/>
    </xf>
    <xf numFmtId="1" fontId="9" fillId="0" borderId="14" xfId="0" applyNumberFormat="1" applyFont="1" applyBorder="1" applyAlignment="1">
      <alignment vertical="top" wrapText="1"/>
    </xf>
    <xf numFmtId="0" fontId="9" fillId="0" borderId="14" xfId="0" applyFont="1" applyBorder="1" applyAlignment="1">
      <alignment vertical="top" wrapText="1"/>
    </xf>
    <xf numFmtId="164" fontId="9" fillId="0" borderId="14" xfId="0" applyNumberFormat="1" applyFont="1" applyBorder="1" applyAlignment="1">
      <alignment vertical="top" wrapText="1"/>
    </xf>
    <xf numFmtId="0" fontId="8" fillId="6" borderId="9" xfId="0" applyFont="1" applyFill="1" applyBorder="1" applyAlignment="1">
      <alignment vertical="top" wrapText="1"/>
    </xf>
    <xf numFmtId="0" fontId="8" fillId="6" borderId="10" xfId="0" applyNumberFormat="1" applyFont="1" applyFill="1" applyBorder="1" applyAlignment="1">
      <alignment vertical="top" wrapText="1"/>
    </xf>
    <xf numFmtId="1" fontId="8" fillId="6" borderId="10" xfId="0" applyNumberFormat="1" applyFont="1" applyFill="1" applyBorder="1" applyAlignment="1">
      <alignment vertical="top" wrapText="1"/>
    </xf>
    <xf numFmtId="2" fontId="8" fillId="6" borderId="10" xfId="0" applyNumberFormat="1" applyFont="1" applyFill="1" applyBorder="1" applyAlignment="1">
      <alignment vertical="top" wrapText="1"/>
    </xf>
    <xf numFmtId="164" fontId="8" fillId="6" borderId="10" xfId="0" applyNumberFormat="1" applyFont="1" applyFill="1" applyBorder="1" applyAlignment="1">
      <alignment vertical="top" wrapText="1"/>
    </xf>
    <xf numFmtId="3" fontId="8" fillId="6" borderId="10" xfId="0" applyNumberFormat="1" applyFont="1" applyFill="1" applyBorder="1" applyAlignment="1">
      <alignment vertical="top" wrapText="1"/>
    </xf>
    <xf numFmtId="0" fontId="8" fillId="6" borderId="11" xfId="0" applyFont="1" applyFill="1" applyBorder="1" applyAlignment="1">
      <alignment vertical="top" wrapText="1"/>
    </xf>
    <xf numFmtId="0" fontId="8" fillId="6" borderId="12" xfId="0" applyNumberFormat="1" applyFont="1" applyFill="1" applyBorder="1" applyAlignment="1">
      <alignment vertical="top" wrapText="1"/>
    </xf>
    <xf numFmtId="1" fontId="8" fillId="6" borderId="12" xfId="0" applyNumberFormat="1" applyFont="1" applyFill="1" applyBorder="1" applyAlignment="1">
      <alignment vertical="top" wrapText="1"/>
    </xf>
    <xf numFmtId="2" fontId="8" fillId="6" borderId="12" xfId="0" applyNumberFormat="1" applyFont="1" applyFill="1" applyBorder="1" applyAlignment="1">
      <alignment vertical="top" wrapText="1"/>
    </xf>
    <xf numFmtId="3" fontId="8" fillId="6" borderId="12" xfId="0" applyNumberFormat="1" applyFont="1" applyFill="1" applyBorder="1" applyAlignment="1">
      <alignment vertical="top" wrapText="1"/>
    </xf>
    <xf numFmtId="164" fontId="10" fillId="6" borderId="12" xfId="0" applyNumberFormat="1" applyFont="1" applyFill="1" applyBorder="1" applyAlignment="1">
      <alignment vertical="top" wrapText="1"/>
    </xf>
    <xf numFmtId="0" fontId="9" fillId="7" borderId="13" xfId="0" applyFont="1" applyFill="1" applyBorder="1" applyAlignment="1">
      <alignment vertical="top" wrapText="1"/>
    </xf>
    <xf numFmtId="0" fontId="9" fillId="5" borderId="13" xfId="0" applyNumberFormat="1" applyFont="1" applyFill="1" applyBorder="1" applyAlignment="1">
      <alignment vertical="top" wrapText="1"/>
    </xf>
    <xf numFmtId="0" fontId="9" fillId="5" borderId="13" xfId="0" applyFont="1" applyFill="1" applyBorder="1" applyAlignment="1">
      <alignment vertical="top" wrapText="1"/>
    </xf>
    <xf numFmtId="1" fontId="9" fillId="0" borderId="13" xfId="0" applyNumberFormat="1" applyFont="1" applyBorder="1" applyAlignment="1">
      <alignment vertical="top" wrapText="1"/>
    </xf>
    <xf numFmtId="2" fontId="9" fillId="5" borderId="13" xfId="0" applyNumberFormat="1" applyFont="1" applyFill="1" applyBorder="1" applyAlignment="1">
      <alignment vertical="top" wrapText="1"/>
    </xf>
    <xf numFmtId="164" fontId="9" fillId="0" borderId="13" xfId="0" applyNumberFormat="1" applyFont="1" applyBorder="1" applyAlignment="1">
      <alignment vertical="top" wrapText="1"/>
    </xf>
    <xf numFmtId="3" fontId="9" fillId="5" borderId="13" xfId="0" applyNumberFormat="1" applyFont="1" applyFill="1" applyBorder="1" applyAlignment="1">
      <alignment vertical="top" wrapText="1"/>
    </xf>
    <xf numFmtId="0" fontId="9" fillId="0" borderId="13" xfId="0" applyNumberFormat="1" applyFont="1" applyBorder="1" applyAlignment="1">
      <alignment vertical="top" wrapText="1"/>
    </xf>
    <xf numFmtId="0" fontId="9" fillId="0" borderId="13" xfId="0" applyFont="1" applyBorder="1" applyAlignment="1">
      <alignment vertical="top" wrapText="1"/>
    </xf>
    <xf numFmtId="2" fontId="9" fillId="0" borderId="13" xfId="0" applyNumberFormat="1" applyFont="1" applyBorder="1" applyAlignment="1">
      <alignment vertical="top" wrapText="1"/>
    </xf>
    <xf numFmtId="3" fontId="9" fillId="0" borderId="13" xfId="0" applyNumberFormat="1" applyFont="1" applyBorder="1" applyAlignment="1">
      <alignment vertical="top" wrapText="1"/>
    </xf>
    <xf numFmtId="0" fontId="11" fillId="2" borderId="14" xfId="0" applyFont="1" applyFill="1" applyBorder="1" applyAlignment="1">
      <alignment vertical="top" wrapText="1"/>
    </xf>
    <xf numFmtId="0" fontId="1" fillId="2" borderId="14" xfId="0" applyFont="1" applyFill="1" applyBorder="1"/>
    <xf numFmtId="0" fontId="2" fillId="5" borderId="14" xfId="0" applyFont="1" applyFill="1" applyBorder="1"/>
    <xf numFmtId="0" fontId="2" fillId="0" borderId="14" xfId="0" applyFont="1" applyBorder="1"/>
    <xf numFmtId="0" fontId="4" fillId="12" borderId="14" xfId="0" applyFont="1" applyFill="1" applyBorder="1"/>
    <xf numFmtId="3" fontId="2" fillId="0" borderId="14" xfId="0" applyNumberFormat="1" applyFont="1" applyBorder="1"/>
    <xf numFmtId="164" fontId="2" fillId="0" borderId="14" xfId="0" applyNumberFormat="1" applyFont="1" applyBorder="1"/>
    <xf numFmtId="0" fontId="4" fillId="0" borderId="14" xfId="0" applyFont="1" applyBorder="1"/>
    <xf numFmtId="3" fontId="3" fillId="0" borderId="14" xfId="0" applyNumberFormat="1" applyFont="1" applyBorder="1"/>
    <xf numFmtId="4" fontId="4" fillId="0" borderId="14" xfId="0" applyNumberFormat="1" applyFont="1" applyBorder="1"/>
    <xf numFmtId="0" fontId="11" fillId="2" borderId="8" xfId="0" applyFont="1" applyFill="1" applyBorder="1" applyAlignment="1">
      <alignment vertical="top" wrapText="1"/>
    </xf>
    <xf numFmtId="0" fontId="11" fillId="2" borderId="7" xfId="0" quotePrefix="1" applyFont="1" applyFill="1" applyBorder="1" applyAlignment="1">
      <alignment vertical="top" wrapText="1"/>
    </xf>
    <xf numFmtId="0" fontId="0" fillId="0" borderId="0" xfId="0" applyFill="1"/>
    <xf numFmtId="1" fontId="9" fillId="5" borderId="14" xfId="0" applyNumberFormat="1" applyFont="1" applyFill="1" applyBorder="1" applyAlignment="1">
      <alignment vertical="top" wrapText="1"/>
    </xf>
    <xf numFmtId="14" fontId="2" fillId="5" borderId="0" xfId="0" applyNumberFormat="1" applyFont="1" applyFill="1"/>
    <xf numFmtId="9" fontId="8" fillId="6" borderId="14" xfId="0" applyNumberFormat="1" applyFont="1" applyFill="1" applyBorder="1" applyAlignment="1">
      <alignment vertical="top" wrapText="1"/>
    </xf>
    <xf numFmtId="9" fontId="9" fillId="0" borderId="14" xfId="0" applyNumberFormat="1" applyFont="1" applyBorder="1" applyAlignment="1">
      <alignment vertical="top" wrapText="1"/>
    </xf>
    <xf numFmtId="0" fontId="12" fillId="0" borderId="0" xfId="0" applyFont="1"/>
    <xf numFmtId="0" fontId="13" fillId="2" borderId="14" xfId="0" applyFont="1" applyFill="1" applyBorder="1"/>
    <xf numFmtId="0" fontId="9" fillId="5" borderId="14" xfId="0" applyFont="1" applyFill="1" applyBorder="1"/>
    <xf numFmtId="0" fontId="9" fillId="0" borderId="14" xfId="0" applyFont="1" applyBorder="1"/>
    <xf numFmtId="0" fontId="14" fillId="12" borderId="14" xfId="0" applyFont="1" applyFill="1" applyBorder="1"/>
    <xf numFmtId="3" fontId="9" fillId="0" borderId="14" xfId="0" applyNumberFormat="1" applyFont="1" applyBorder="1"/>
    <xf numFmtId="164" fontId="9" fillId="0" borderId="14" xfId="0" applyNumberFormat="1" applyFont="1" applyBorder="1"/>
    <xf numFmtId="0" fontId="14" fillId="0" borderId="14" xfId="0" applyFont="1" applyBorder="1"/>
    <xf numFmtId="3" fontId="15" fillId="0" borderId="14" xfId="0" applyNumberFormat="1" applyFont="1" applyBorder="1"/>
    <xf numFmtId="4" fontId="14" fillId="0" borderId="14" xfId="0" applyNumberFormat="1" applyFont="1" applyBorder="1"/>
    <xf numFmtId="0" fontId="9" fillId="12" borderId="14" xfId="0" applyFont="1" applyFill="1" applyBorder="1"/>
    <xf numFmtId="0" fontId="16" fillId="0" borderId="0" xfId="0" applyFont="1"/>
    <xf numFmtId="0" fontId="2" fillId="12" borderId="15" xfId="0" applyFont="1" applyFill="1" applyBorder="1"/>
    <xf numFmtId="0" fontId="4" fillId="0" borderId="14" xfId="0" applyFont="1" applyBorder="1"/>
    <xf numFmtId="0" fontId="2" fillId="0" borderId="14" xfId="0" applyFont="1" applyBorder="1"/>
    <xf numFmtId="0" fontId="4" fillId="12" borderId="14" xfId="0" applyFont="1" applyFill="1" applyBorder="1"/>
    <xf numFmtId="0" fontId="2" fillId="12" borderId="14" xfId="0" applyFont="1" applyFill="1" applyBorder="1"/>
    <xf numFmtId="0" fontId="1" fillId="2" borderId="14" xfId="0" applyFont="1" applyFill="1" applyBorder="1"/>
    <xf numFmtId="164" fontId="2" fillId="0" borderId="14" xfId="0" applyNumberFormat="1" applyFont="1" applyBorder="1"/>
    <xf numFmtId="3" fontId="2" fillId="0" borderId="14" xfId="0" applyNumberFormat="1" applyFont="1" applyBorder="1"/>
    <xf numFmtId="4" fontId="4" fillId="0" borderId="14" xfId="0" applyNumberFormat="1" applyFont="1" applyBorder="1"/>
    <xf numFmtId="3" fontId="3" fillId="0" borderId="14" xfId="0" applyNumberFormat="1" applyFont="1" applyBorder="1"/>
    <xf numFmtId="0" fontId="2" fillId="5" borderId="14" xfId="0" applyFont="1" applyFill="1" applyBorder="1"/>
    <xf numFmtId="0" fontId="0" fillId="11" borderId="0" xfId="0" applyFill="1"/>
    <xf numFmtId="14" fontId="9" fillId="5" borderId="13" xfId="0" applyNumberFormat="1" applyFont="1" applyFill="1" applyBorder="1" applyAlignment="1">
      <alignment vertical="top" wrapText="1"/>
    </xf>
    <xf numFmtId="2" fontId="7" fillId="5" borderId="0" xfId="0" applyNumberFormat="1" applyFont="1" applyFill="1"/>
    <xf numFmtId="164" fontId="9" fillId="11" borderId="13" xfId="0" applyNumberFormat="1" applyFont="1" applyFill="1" applyBorder="1" applyAlignment="1">
      <alignment vertical="top" wrapText="1"/>
    </xf>
    <xf numFmtId="14" fontId="2" fillId="0" borderId="0" xfId="0" applyNumberFormat="1" applyFont="1" applyFill="1"/>
    <xf numFmtId="0" fontId="2" fillId="3" borderId="14" xfId="0" applyFont="1" applyFill="1" applyBorder="1" applyAlignment="1">
      <alignment vertical="top" wrapText="1"/>
    </xf>
    <xf numFmtId="0" fontId="1" fillId="11" borderId="0" xfId="0" applyFont="1" applyFill="1"/>
    <xf numFmtId="0" fontId="6" fillId="2" borderId="14" xfId="0" applyFont="1" applyFill="1" applyBorder="1" applyAlignment="1">
      <alignment horizontal="left" vertical="top" wrapText="1"/>
    </xf>
    <xf numFmtId="0" fontId="2" fillId="13" borderId="14" xfId="0" applyFont="1" applyFill="1" applyBorder="1" applyAlignment="1">
      <alignment horizontal="left" vertical="top"/>
    </xf>
    <xf numFmtId="14" fontId="2" fillId="14" borderId="14" xfId="0" applyNumberFormat="1" applyFont="1" applyFill="1" applyBorder="1" applyAlignment="1">
      <alignment horizontal="left" vertical="top" wrapText="1"/>
    </xf>
    <xf numFmtId="0" fontId="2" fillId="14" borderId="14" xfId="0" applyFont="1" applyFill="1" applyBorder="1" applyAlignment="1">
      <alignment horizontal="left" vertical="top" wrapText="1"/>
    </xf>
    <xf numFmtId="1" fontId="2" fillId="14" borderId="14" xfId="0" applyNumberFormat="1" applyFont="1" applyFill="1" applyBorder="1" applyAlignment="1">
      <alignment horizontal="left" vertical="top" wrapText="1"/>
    </xf>
    <xf numFmtId="0" fontId="2" fillId="5" borderId="14" xfId="0" applyFont="1" applyFill="1" applyBorder="1" applyAlignment="1">
      <alignment horizontal="left" vertical="top" wrapText="1"/>
    </xf>
    <xf numFmtId="1" fontId="2" fillId="5" borderId="14" xfId="0" applyNumberFormat="1" applyFont="1" applyFill="1" applyBorder="1" applyAlignment="1">
      <alignment horizontal="left" vertical="top" wrapText="1"/>
    </xf>
    <xf numFmtId="0" fontId="2" fillId="13" borderId="14" xfId="0" applyFont="1" applyFill="1" applyBorder="1" applyAlignment="1">
      <alignment horizontal="left" vertical="top" wrapText="1"/>
    </xf>
    <xf numFmtId="0" fontId="1" fillId="13" borderId="14" xfId="0" applyFont="1" applyFill="1" applyBorder="1" applyAlignment="1">
      <alignment horizontal="left" vertical="top"/>
    </xf>
    <xf numFmtId="0" fontId="2" fillId="0" borderId="0" xfId="0" applyFont="1" applyFill="1"/>
    <xf numFmtId="0" fontId="2" fillId="5" borderId="14" xfId="0" applyFont="1" applyFill="1" applyBorder="1" applyAlignment="1">
      <alignment horizontal="left" vertical="top"/>
    </xf>
    <xf numFmtId="0" fontId="2" fillId="0" borderId="14" xfId="0" applyFont="1" applyBorder="1" applyAlignment="1">
      <alignment horizontal="left" vertical="top"/>
    </xf>
    <xf numFmtId="0" fontId="2" fillId="3" borderId="14" xfId="0" applyFont="1" applyFill="1" applyBorder="1" applyAlignment="1">
      <alignment vertical="top" wrapText="1"/>
    </xf>
    <xf numFmtId="0" fontId="2" fillId="3" borderId="14" xfId="0" applyFont="1" applyFill="1" applyBorder="1" applyAlignment="1">
      <alignment vertical="top"/>
    </xf>
    <xf numFmtId="0" fontId="4" fillId="3" borderId="3" xfId="0" applyFont="1" applyFill="1" applyBorder="1" applyAlignment="1">
      <alignment vertical="top" wrapText="1"/>
    </xf>
    <xf numFmtId="0" fontId="4" fillId="3" borderId="4" xfId="0" applyFont="1" applyFill="1" applyBorder="1" applyAlignment="1">
      <alignment vertical="top"/>
    </xf>
    <xf numFmtId="0" fontId="4" fillId="4" borderId="4" xfId="0" applyFont="1" applyFill="1" applyBorder="1" applyAlignment="1">
      <alignment horizontal="left" vertical="top"/>
    </xf>
    <xf numFmtId="0" fontId="2" fillId="4" borderId="4" xfId="0" applyFont="1" applyFill="1" applyBorder="1" applyAlignment="1">
      <alignment horizontal="left" vertical="top"/>
    </xf>
    <xf numFmtId="0" fontId="4" fillId="5" borderId="14" xfId="0" applyFont="1" applyFill="1" applyBorder="1"/>
    <xf numFmtId="3" fontId="4" fillId="0" borderId="14" xfId="0" applyNumberFormat="1" applyFont="1" applyBorder="1"/>
    <xf numFmtId="4" fontId="2" fillId="0" borderId="14" xfId="0" applyNumberFormat="1" applyFont="1" applyBorder="1"/>
    <xf numFmtId="0" fontId="3" fillId="0" borderId="0" xfId="0" applyFont="1"/>
    <xf numFmtId="0" fontId="1" fillId="0" borderId="0" xfId="0" applyFont="1" applyFill="1" applyBorder="1"/>
    <xf numFmtId="0" fontId="2" fillId="3" borderId="14" xfId="0" applyFont="1" applyFill="1" applyBorder="1" applyAlignment="1">
      <alignment vertical="top" wrapText="1"/>
    </xf>
    <xf numFmtId="14" fontId="2" fillId="11" borderId="0" xfId="0" applyNumberFormat="1" applyFont="1" applyFill="1"/>
    <xf numFmtId="0" fontId="2" fillId="11" borderId="0" xfId="0" applyFont="1" applyFill="1" applyAlignment="1">
      <alignment horizontal="center"/>
    </xf>
    <xf numFmtId="0" fontId="11" fillId="2" borderId="14" xfId="0" applyFont="1" applyFill="1" applyBorder="1" applyAlignment="1">
      <alignment horizontal="center" vertical="top" wrapText="1"/>
    </xf>
    <xf numFmtId="0" fontId="0" fillId="0" borderId="0" xfId="0" applyAlignment="1">
      <alignment horizontal="center"/>
    </xf>
    <xf numFmtId="0" fontId="9" fillId="13" borderId="14" xfId="0" applyFont="1" applyFill="1" applyBorder="1" applyAlignment="1">
      <alignment vertical="top" wrapText="1"/>
    </xf>
    <xf numFmtId="14" fontId="9" fillId="13" borderId="14" xfId="0" applyNumberFormat="1" applyFont="1" applyFill="1" applyBorder="1" applyAlignment="1">
      <alignment vertical="top" wrapText="1"/>
    </xf>
    <xf numFmtId="1" fontId="9" fillId="13" borderId="14" xfId="0" applyNumberFormat="1" applyFont="1" applyFill="1" applyBorder="1" applyAlignment="1">
      <alignment horizontal="center" vertical="top" wrapText="1"/>
    </xf>
    <xf numFmtId="0" fontId="9" fillId="0" borderId="14" xfId="0" applyFont="1" applyFill="1" applyBorder="1" applyAlignment="1">
      <alignment vertical="top" wrapText="1"/>
    </xf>
    <xf numFmtId="14" fontId="9" fillId="0" borderId="14" xfId="0" applyNumberFormat="1" applyFont="1" applyFill="1" applyBorder="1" applyAlignment="1">
      <alignment vertical="top" wrapText="1"/>
    </xf>
    <xf numFmtId="1" fontId="9" fillId="0" borderId="14" xfId="0" applyNumberFormat="1" applyFont="1" applyFill="1" applyBorder="1" applyAlignment="1">
      <alignment horizontal="center" vertical="top" wrapText="1"/>
    </xf>
    <xf numFmtId="0" fontId="2" fillId="11" borderId="0" xfId="0" applyFont="1" applyFill="1" applyAlignment="1">
      <alignment horizontal="left"/>
    </xf>
    <xf numFmtId="0" fontId="11" fillId="2" borderId="14" xfId="0" applyFont="1" applyFill="1" applyBorder="1" applyAlignment="1">
      <alignment horizontal="left" vertical="top" wrapText="1"/>
    </xf>
    <xf numFmtId="1" fontId="9" fillId="13" borderId="14" xfId="0" applyNumberFormat="1" applyFont="1" applyFill="1" applyBorder="1" applyAlignment="1">
      <alignment horizontal="left" vertical="top" wrapText="1"/>
    </xf>
    <xf numFmtId="0" fontId="0" fillId="0" borderId="0" xfId="0" applyAlignment="1">
      <alignment horizontal="left"/>
    </xf>
    <xf numFmtId="0" fontId="1" fillId="0" borderId="0" xfId="0" applyFont="1" applyAlignment="1">
      <alignment vertical="center"/>
    </xf>
    <xf numFmtId="0" fontId="18" fillId="0" borderId="0" xfId="0" applyFont="1" applyAlignment="1">
      <alignment horizontal="left" vertical="center" indent="2"/>
    </xf>
    <xf numFmtId="0" fontId="17" fillId="0" borderId="0" xfId="0" applyFont="1"/>
    <xf numFmtId="0" fontId="17" fillId="0" borderId="0" xfId="0" applyFont="1" applyAlignment="1">
      <alignment horizontal="left" vertical="center" indent="2"/>
    </xf>
    <xf numFmtId="0" fontId="2" fillId="0" borderId="14" xfId="0" applyFont="1" applyFill="1" applyBorder="1" applyAlignment="1">
      <alignment horizontal="center" vertical="top" wrapText="1"/>
    </xf>
    <xf numFmtId="1" fontId="9" fillId="0" borderId="14" xfId="0" applyNumberFormat="1" applyFont="1" applyFill="1" applyBorder="1" applyAlignment="1">
      <alignment horizontal="left" vertical="top" wrapText="1"/>
    </xf>
    <xf numFmtId="0" fontId="1" fillId="0" borderId="0" xfId="0" applyFont="1" applyFill="1"/>
    <xf numFmtId="0" fontId="2" fillId="4" borderId="4" xfId="0" applyFont="1" applyFill="1" applyBorder="1" applyAlignment="1">
      <alignment horizontal="left" vertical="top" wrapText="1"/>
    </xf>
    <xf numFmtId="0" fontId="0" fillId="4" borderId="4" xfId="0" applyFill="1" applyBorder="1" applyAlignment="1">
      <alignment horizontal="left" vertical="top"/>
    </xf>
    <xf numFmtId="0" fontId="2" fillId="11" borderId="14" xfId="0" applyFont="1" applyFill="1" applyBorder="1"/>
    <xf numFmtId="0" fontId="2" fillId="15" borderId="14" xfId="0" applyFont="1" applyFill="1" applyBorder="1"/>
    <xf numFmtId="9" fontId="2" fillId="15" borderId="14" xfId="0" applyNumberFormat="1" applyFont="1" applyFill="1" applyBorder="1"/>
    <xf numFmtId="0" fontId="4" fillId="0" borderId="14" xfId="0" applyFont="1" applyFill="1" applyBorder="1" applyAlignment="1">
      <alignment horizontal="center" vertical="top" wrapText="1"/>
    </xf>
    <xf numFmtId="0" fontId="2" fillId="0" borderId="14" xfId="0" applyFont="1" applyFill="1" applyBorder="1" applyAlignment="1">
      <alignment vertical="top" wrapText="1"/>
    </xf>
    <xf numFmtId="0" fontId="4" fillId="0" borderId="14" xfId="0" applyFont="1" applyFill="1" applyBorder="1" applyAlignment="1">
      <alignment vertical="top" wrapText="1"/>
    </xf>
    <xf numFmtId="9" fontId="2" fillId="0" borderId="14" xfId="0" applyNumberFormat="1" applyFont="1" applyFill="1" applyBorder="1" applyAlignment="1">
      <alignment vertical="top" wrapText="1"/>
    </xf>
    <xf numFmtId="0" fontId="6" fillId="2" borderId="5" xfId="0" applyFont="1" applyFill="1" applyBorder="1" applyAlignment="1">
      <alignment vertical="top" wrapText="1"/>
    </xf>
    <xf numFmtId="0" fontId="2" fillId="0" borderId="6" xfId="0" applyFont="1" applyBorder="1" applyAlignment="1">
      <alignment vertical="top" wrapText="1"/>
    </xf>
    <xf numFmtId="0" fontId="6" fillId="2" borderId="6" xfId="0" applyFont="1" applyFill="1" applyBorder="1" applyAlignment="1">
      <alignment vertical="top" wrapText="1"/>
    </xf>
    <xf numFmtId="0" fontId="5" fillId="6" borderId="9" xfId="0" applyFont="1" applyFill="1" applyBorder="1" applyAlignment="1">
      <alignment vertical="top" wrapText="1"/>
    </xf>
    <xf numFmtId="0" fontId="5" fillId="6" borderId="10" xfId="0" applyFont="1" applyFill="1" applyBorder="1" applyAlignment="1">
      <alignment vertical="top" wrapText="1"/>
    </xf>
    <xf numFmtId="0" fontId="2" fillId="7" borderId="9" xfId="0" applyFont="1" applyFill="1" applyBorder="1" applyAlignment="1">
      <alignment vertical="top" wrapText="1"/>
    </xf>
    <xf numFmtId="0" fontId="2" fillId="8" borderId="10" xfId="0" applyFont="1" applyFill="1" applyBorder="1" applyAlignment="1">
      <alignment vertical="top" wrapText="1"/>
    </xf>
    <xf numFmtId="0" fontId="2" fillId="0" borderId="10" xfId="0" applyFont="1" applyBorder="1" applyAlignment="1">
      <alignment vertical="top" wrapText="1"/>
    </xf>
    <xf numFmtId="0" fontId="5" fillId="9" borderId="9" xfId="0" applyFont="1" applyFill="1" applyBorder="1" applyAlignment="1">
      <alignment vertical="top" wrapText="1"/>
    </xf>
    <xf numFmtId="0" fontId="5" fillId="9" borderId="10" xfId="0" applyFont="1" applyFill="1" applyBorder="1" applyAlignment="1">
      <alignment vertical="top" wrapText="1"/>
    </xf>
    <xf numFmtId="0" fontId="5" fillId="10" borderId="9" xfId="0" applyFont="1" applyFill="1" applyBorder="1" applyAlignment="1">
      <alignment vertical="top" wrapText="1"/>
    </xf>
    <xf numFmtId="14" fontId="5" fillId="10" borderId="10" xfId="0" applyNumberFormat="1" applyFont="1" applyFill="1" applyBorder="1" applyAlignment="1">
      <alignment vertical="top" wrapText="1"/>
    </xf>
    <xf numFmtId="0" fontId="5" fillId="10" borderId="10" xfId="0" applyFont="1" applyFill="1" applyBorder="1" applyAlignment="1">
      <alignment vertical="top" wrapText="1"/>
    </xf>
    <xf numFmtId="0" fontId="2" fillId="8" borderId="12" xfId="0" applyFont="1" applyFill="1" applyBorder="1" applyAlignment="1">
      <alignment vertical="top" wrapText="1"/>
    </xf>
    <xf numFmtId="0" fontId="2" fillId="0" borderId="5" xfId="0" applyFont="1" applyBorder="1" applyAlignment="1">
      <alignment vertical="top" wrapText="1"/>
    </xf>
    <xf numFmtId="0" fontId="2" fillId="0" borderId="9" xfId="0" applyFont="1" applyBorder="1" applyAlignment="1">
      <alignment vertical="top" wrapText="1"/>
    </xf>
    <xf numFmtId="0" fontId="2" fillId="7" borderId="13" xfId="0" applyFont="1" applyFill="1" applyBorder="1" applyAlignment="1">
      <alignment vertical="top" wrapText="1"/>
    </xf>
    <xf numFmtId="0" fontId="2" fillId="8" borderId="13" xfId="0" applyFont="1" applyFill="1" applyBorder="1" applyAlignment="1">
      <alignment vertical="top" wrapText="1"/>
    </xf>
    <xf numFmtId="0" fontId="5" fillId="0" borderId="0" xfId="0" applyFont="1"/>
    <xf numFmtId="0" fontId="2" fillId="2" borderId="14" xfId="0" applyFont="1" applyFill="1" applyBorder="1"/>
    <xf numFmtId="0" fontId="6" fillId="2" borderId="9" xfId="0" applyFont="1" applyFill="1" applyBorder="1" applyAlignment="1">
      <alignment vertical="top" wrapText="1"/>
    </xf>
    <xf numFmtId="0" fontId="6" fillId="2" borderId="10" xfId="0" applyFont="1" applyFill="1" applyBorder="1" applyAlignment="1">
      <alignment vertical="top" wrapText="1"/>
    </xf>
    <xf numFmtId="0" fontId="1" fillId="7" borderId="13" xfId="0" applyFont="1" applyFill="1" applyBorder="1" applyAlignment="1">
      <alignment vertical="top" wrapText="1"/>
    </xf>
    <xf numFmtId="0" fontId="2" fillId="3" borderId="14" xfId="0" applyFont="1" applyFill="1" applyBorder="1" applyAlignment="1">
      <alignment vertical="top" wrapText="1"/>
    </xf>
    <xf numFmtId="0" fontId="7" fillId="13" borderId="14" xfId="0" applyFont="1" applyFill="1" applyBorder="1" applyAlignment="1">
      <alignment vertical="top" wrapText="1"/>
    </xf>
    <xf numFmtId="0" fontId="7" fillId="13" borderId="14" xfId="0" applyFont="1" applyFill="1" applyBorder="1" applyAlignment="1">
      <alignment vertical="top"/>
    </xf>
    <xf numFmtId="0" fontId="7" fillId="13" borderId="14" xfId="2" applyFont="1" applyFill="1" applyBorder="1" applyAlignment="1">
      <alignment vertical="top" wrapText="1"/>
    </xf>
    <xf numFmtId="0" fontId="7" fillId="3" borderId="14" xfId="0" applyFont="1" applyFill="1" applyBorder="1" applyAlignment="1">
      <alignment vertical="top" wrapText="1"/>
    </xf>
    <xf numFmtId="0" fontId="7" fillId="3" borderId="14" xfId="0" applyFont="1" applyFill="1" applyBorder="1" applyAlignment="1">
      <alignment vertical="top"/>
    </xf>
    <xf numFmtId="0" fontId="2" fillId="0" borderId="0" xfId="0" applyFont="1" applyAlignment="1">
      <alignment vertical="top"/>
    </xf>
    <xf numFmtId="0" fontId="2" fillId="15" borderId="17" xfId="0" applyFont="1" applyFill="1" applyBorder="1" applyAlignment="1">
      <alignment vertical="top"/>
    </xf>
    <xf numFmtId="0" fontId="2" fillId="15" borderId="14" xfId="0" applyFont="1" applyFill="1" applyBorder="1" applyAlignment="1">
      <alignment vertical="top"/>
    </xf>
    <xf numFmtId="0" fontId="1" fillId="15" borderId="17" xfId="0" applyFont="1" applyFill="1" applyBorder="1"/>
    <xf numFmtId="0" fontId="2" fillId="15" borderId="17" xfId="0" applyFont="1" applyFill="1" applyBorder="1"/>
    <xf numFmtId="9" fontId="2" fillId="15" borderId="17" xfId="0" applyNumberFormat="1" applyFont="1" applyFill="1" applyBorder="1"/>
    <xf numFmtId="0" fontId="0" fillId="0" borderId="14" xfId="0" applyBorder="1"/>
    <xf numFmtId="0" fontId="1" fillId="0" borderId="14" xfId="0" applyFont="1" applyBorder="1"/>
    <xf numFmtId="0" fontId="4" fillId="11" borderId="14" xfId="0" applyFont="1" applyFill="1" applyBorder="1" applyAlignment="1">
      <alignment horizontal="center" vertical="top" wrapText="1"/>
    </xf>
    <xf numFmtId="0" fontId="2" fillId="11" borderId="14" xfId="0" applyFont="1" applyFill="1" applyBorder="1" applyAlignment="1">
      <alignment vertical="top" wrapText="1"/>
    </xf>
    <xf numFmtId="0" fontId="2" fillId="11" borderId="14" xfId="0" applyFont="1" applyFill="1" applyBorder="1" applyAlignment="1">
      <alignment horizontal="center" vertical="top" wrapText="1"/>
    </xf>
    <xf numFmtId="0" fontId="19" fillId="11" borderId="14" xfId="0" applyFont="1" applyFill="1" applyBorder="1" applyAlignment="1">
      <alignment horizontal="center" vertical="top" wrapText="1"/>
    </xf>
    <xf numFmtId="0" fontId="19" fillId="11" borderId="14" xfId="0" applyFont="1" applyFill="1" applyBorder="1" applyAlignment="1">
      <alignment vertical="top" wrapText="1"/>
    </xf>
    <xf numFmtId="0" fontId="25" fillId="13" borderId="14" xfId="1" applyFont="1" applyFill="1" applyBorder="1" applyAlignment="1">
      <alignment vertical="top" wrapText="1"/>
    </xf>
    <xf numFmtId="0" fontId="25" fillId="13" borderId="16" xfId="1" applyFont="1" applyFill="1" applyBorder="1" applyAlignment="1">
      <alignment vertical="top" wrapText="1"/>
    </xf>
    <xf numFmtId="0" fontId="25" fillId="13" borderId="14" xfId="1" applyFont="1" applyFill="1" applyBorder="1" applyAlignment="1">
      <alignment vertical="top"/>
    </xf>
    <xf numFmtId="0" fontId="25" fillId="13" borderId="14" xfId="2" applyFont="1" applyFill="1" applyBorder="1" applyAlignment="1">
      <alignment vertical="top" wrapText="1"/>
    </xf>
    <xf numFmtId="0" fontId="25" fillId="13" borderId="14" xfId="0" applyFont="1" applyFill="1" applyBorder="1" applyAlignment="1">
      <alignment vertical="top" wrapText="1"/>
    </xf>
    <xf numFmtId="0" fontId="27" fillId="0" borderId="0" xfId="3" applyAlignment="1" applyProtection="1">
      <alignment wrapText="1"/>
    </xf>
    <xf numFmtId="0" fontId="26" fillId="0" borderId="0" xfId="0" applyFont="1" applyAlignment="1">
      <alignment wrapText="1"/>
    </xf>
    <xf numFmtId="0" fontId="27" fillId="4" borderId="4" xfId="3" applyFill="1" applyBorder="1" applyAlignment="1" applyProtection="1">
      <alignment horizontal="left" vertical="top"/>
    </xf>
    <xf numFmtId="0" fontId="2" fillId="3" borderId="14" xfId="0" applyFont="1" applyFill="1" applyBorder="1" applyAlignment="1">
      <alignment vertical="top" wrapText="1"/>
    </xf>
    <xf numFmtId="0" fontId="2" fillId="3" borderId="14" xfId="0" applyFont="1" applyFill="1" applyBorder="1" applyAlignment="1">
      <alignment vertical="top" wrapText="1"/>
    </xf>
    <xf numFmtId="0" fontId="2" fillId="3" borderId="14" xfId="0" applyFont="1" applyFill="1" applyBorder="1" applyAlignment="1">
      <alignment vertical="top" wrapText="1"/>
    </xf>
    <xf numFmtId="0" fontId="2" fillId="13" borderId="14" xfId="1" applyFont="1" applyFill="1" applyBorder="1" applyAlignment="1">
      <alignment vertical="top" wrapText="1"/>
    </xf>
    <xf numFmtId="0" fontId="2" fillId="13" borderId="16" xfId="1" applyFont="1" applyFill="1" applyBorder="1" applyAlignment="1">
      <alignment vertical="top" wrapText="1"/>
    </xf>
    <xf numFmtId="0" fontId="7" fillId="13" borderId="16" xfId="1" applyFont="1" applyFill="1" applyBorder="1" applyAlignment="1">
      <alignment vertical="top" wrapText="1"/>
    </xf>
    <xf numFmtId="0" fontId="25" fillId="3" borderId="14" xfId="0" applyFont="1" applyFill="1" applyBorder="1" applyAlignment="1">
      <alignment vertical="top" wrapText="1"/>
    </xf>
    <xf numFmtId="0" fontId="7" fillId="13" borderId="14" xfId="1" applyFont="1" applyFill="1" applyBorder="1" applyAlignment="1">
      <alignment vertical="top" wrapText="1"/>
    </xf>
    <xf numFmtId="0" fontId="7" fillId="13" borderId="14" xfId="1" applyFont="1" applyFill="1" applyBorder="1" applyAlignment="1">
      <alignment vertical="top"/>
    </xf>
    <xf numFmtId="0" fontId="29" fillId="0" borderId="14" xfId="0" applyFont="1" applyBorder="1"/>
    <xf numFmtId="0" fontId="25" fillId="0" borderId="14" xfId="0" applyFont="1" applyBorder="1"/>
    <xf numFmtId="0" fontId="25" fillId="3" borderId="14" xfId="0" applyFont="1" applyFill="1" applyBorder="1" applyAlignment="1">
      <alignment vertical="top"/>
    </xf>
    <xf numFmtId="0" fontId="25" fillId="0" borderId="0" xfId="0" applyFont="1"/>
    <xf numFmtId="0" fontId="25" fillId="13" borderId="14" xfId="0" applyFont="1" applyFill="1" applyBorder="1" applyAlignment="1">
      <alignment vertical="top"/>
    </xf>
    <xf numFmtId="0" fontId="25" fillId="0" borderId="14" xfId="0" applyFont="1" applyFill="1" applyBorder="1" applyAlignment="1">
      <alignment horizontal="center" vertical="top" wrapText="1"/>
    </xf>
    <xf numFmtId="0" fontId="25" fillId="0" borderId="14" xfId="0" applyFont="1" applyFill="1" applyBorder="1" applyAlignment="1">
      <alignment vertical="top" wrapText="1"/>
    </xf>
    <xf numFmtId="0" fontId="25" fillId="11" borderId="14" xfId="0" applyFont="1" applyFill="1" applyBorder="1"/>
    <xf numFmtId="0" fontId="28" fillId="0" borderId="0" xfId="0" applyFont="1"/>
    <xf numFmtId="0" fontId="2" fillId="0" borderId="17" xfId="0" applyFont="1" applyBorder="1"/>
    <xf numFmtId="0" fontId="7" fillId="11" borderId="14" xfId="0" applyFont="1" applyFill="1" applyBorder="1" applyAlignment="1">
      <alignment horizontal="center" vertical="top" wrapText="1"/>
    </xf>
    <xf numFmtId="0" fontId="7" fillId="11" borderId="14" xfId="0" applyFont="1" applyFill="1" applyBorder="1" applyAlignment="1">
      <alignment vertical="top" wrapText="1"/>
    </xf>
    <xf numFmtId="0" fontId="7" fillId="11" borderId="14" xfId="0" applyFont="1" applyFill="1" applyBorder="1"/>
    <xf numFmtId="0" fontId="7" fillId="0" borderId="0" xfId="0" applyFont="1"/>
    <xf numFmtId="0" fontId="31" fillId="11" borderId="14" xfId="0" applyFont="1" applyFill="1" applyBorder="1"/>
    <xf numFmtId="0" fontId="23" fillId="0" borderId="0" xfId="0" applyFont="1"/>
    <xf numFmtId="0" fontId="29" fillId="11" borderId="14" xfId="0" applyFont="1" applyFill="1" applyBorder="1"/>
    <xf numFmtId="0" fontId="25" fillId="11" borderId="14" xfId="0" applyFont="1" applyFill="1" applyBorder="1" applyAlignment="1">
      <alignment horizontal="center" vertical="top" wrapText="1"/>
    </xf>
    <xf numFmtId="0" fontId="25" fillId="11" borderId="14" xfId="0" applyFont="1" applyFill="1" applyBorder="1" applyAlignment="1">
      <alignment vertical="top" wrapText="1"/>
    </xf>
    <xf numFmtId="0" fontId="2" fillId="3" borderId="14" xfId="0" applyFont="1" applyFill="1" applyBorder="1" applyAlignment="1">
      <alignment vertical="top" wrapText="1"/>
    </xf>
    <xf numFmtId="0" fontId="2" fillId="3" borderId="14" xfId="0" applyFont="1" applyFill="1" applyBorder="1" applyAlignment="1">
      <alignment vertical="top" wrapText="1"/>
    </xf>
    <xf numFmtId="0" fontId="2" fillId="3" borderId="14" xfId="0" applyFont="1" applyFill="1" applyBorder="1" applyAlignment="1">
      <alignment vertical="top" wrapText="1"/>
    </xf>
    <xf numFmtId="0" fontId="2" fillId="3" borderId="14" xfId="0" applyFont="1" applyFill="1" applyBorder="1" applyAlignment="1">
      <alignment vertical="top" wrapText="1"/>
    </xf>
    <xf numFmtId="0" fontId="32" fillId="0" borderId="14" xfId="0" applyFont="1" applyFill="1" applyBorder="1" applyAlignment="1">
      <alignment horizontal="center" vertical="top" wrapText="1"/>
    </xf>
    <xf numFmtId="0" fontId="32" fillId="0" borderId="14" xfId="0" applyFont="1" applyFill="1" applyBorder="1" applyAlignment="1">
      <alignment vertical="top" wrapText="1"/>
    </xf>
    <xf numFmtId="0" fontId="32" fillId="11" borderId="14" xfId="0" applyFont="1" applyFill="1" applyBorder="1"/>
    <xf numFmtId="0" fontId="32" fillId="0" borderId="0" xfId="0" applyFont="1"/>
    <xf numFmtId="0" fontId="2" fillId="15" borderId="0" xfId="0" applyFont="1" applyFill="1" applyBorder="1" applyAlignment="1">
      <alignment vertical="top"/>
    </xf>
    <xf numFmtId="0" fontId="25" fillId="0" borderId="17" xfId="0" applyFont="1" applyBorder="1"/>
    <xf numFmtId="0" fontId="2" fillId="3" borderId="14" xfId="0" applyFont="1" applyFill="1" applyBorder="1" applyAlignment="1" applyProtection="1">
      <alignment vertical="top" wrapText="1"/>
      <protection locked="0"/>
    </xf>
    <xf numFmtId="0" fontId="0" fillId="0" borderId="0" xfId="0" applyProtection="1">
      <protection locked="0"/>
    </xf>
    <xf numFmtId="14" fontId="9" fillId="5" borderId="14" xfId="0" applyNumberFormat="1" applyFont="1" applyFill="1" applyBorder="1" applyAlignment="1" applyProtection="1">
      <alignment vertical="top" wrapText="1"/>
      <protection locked="0"/>
    </xf>
    <xf numFmtId="14" fontId="2" fillId="14" borderId="14" xfId="0" applyNumberFormat="1" applyFont="1" applyFill="1" applyBorder="1" applyAlignment="1" applyProtection="1">
      <alignment horizontal="left" vertical="top" wrapText="1"/>
      <protection locked="0"/>
    </xf>
    <xf numFmtId="14" fontId="9" fillId="0" borderId="14" xfId="0" applyNumberFormat="1" applyFont="1" applyFill="1" applyBorder="1" applyAlignment="1" applyProtection="1">
      <alignment vertical="top" wrapText="1"/>
      <protection locked="0"/>
    </xf>
    <xf numFmtId="0" fontId="2" fillId="8" borderId="10" xfId="0" applyFont="1" applyFill="1" applyBorder="1" applyAlignment="1" applyProtection="1">
      <alignment vertical="top" wrapText="1"/>
      <protection locked="0"/>
    </xf>
    <xf numFmtId="0" fontId="7" fillId="13" borderId="14" xfId="0" applyFont="1" applyFill="1" applyBorder="1" applyAlignment="1" applyProtection="1">
      <alignment vertical="top" wrapText="1"/>
      <protection locked="0"/>
    </xf>
    <xf numFmtId="0" fontId="2" fillId="3" borderId="4" xfId="0" applyFont="1" applyFill="1" applyBorder="1" applyAlignment="1" applyProtection="1">
      <alignment vertical="top"/>
      <protection locked="0"/>
    </xf>
    <xf numFmtId="0" fontId="0" fillId="0" borderId="0" xfId="0" applyAlignment="1">
      <alignment wrapText="1"/>
    </xf>
    <xf numFmtId="0" fontId="0" fillId="0" borderId="0" xfId="0" applyAlignment="1">
      <alignment horizontal="left" wrapText="1" indent="1"/>
    </xf>
    <xf numFmtId="0" fontId="0" fillId="0" borderId="0" xfId="0" applyAlignment="1"/>
    <xf numFmtId="0" fontId="2" fillId="3" borderId="14" xfId="0" applyFont="1" applyFill="1" applyBorder="1" applyAlignment="1">
      <alignment vertical="top" wrapText="1"/>
    </xf>
    <xf numFmtId="0" fontId="1" fillId="0" borderId="14" xfId="0" applyFont="1" applyFill="1" applyBorder="1"/>
    <xf numFmtId="0" fontId="33" fillId="18" borderId="14" xfId="0" applyFont="1" applyFill="1" applyBorder="1" applyAlignment="1">
      <alignment vertical="top" wrapText="1"/>
    </xf>
    <xf numFmtId="0" fontId="33" fillId="18" borderId="14" xfId="0" applyFont="1" applyFill="1" applyBorder="1" applyAlignment="1">
      <alignment vertical="top"/>
    </xf>
    <xf numFmtId="0" fontId="33" fillId="18" borderId="14" xfId="0" applyFont="1" applyFill="1" applyBorder="1"/>
    <xf numFmtId="9" fontId="33" fillId="18" borderId="14" xfId="0" applyNumberFormat="1" applyFont="1" applyFill="1" applyBorder="1"/>
    <xf numFmtId="0" fontId="33" fillId="18" borderId="14" xfId="0" applyFont="1" applyFill="1" applyBorder="1" applyAlignment="1">
      <alignment horizontal="center" vertical="top" wrapText="1"/>
    </xf>
    <xf numFmtId="0" fontId="33" fillId="18" borderId="14" xfId="0" applyFont="1" applyFill="1" applyBorder="1" applyAlignment="1">
      <alignment horizontal="right" vertical="top" wrapText="1"/>
    </xf>
    <xf numFmtId="0" fontId="33" fillId="18" borderId="1" xfId="0" applyFont="1" applyFill="1" applyBorder="1" applyAlignment="1">
      <alignment vertical="top" wrapText="1"/>
    </xf>
    <xf numFmtId="0" fontId="33" fillId="18" borderId="2" xfId="0" applyFont="1" applyFill="1" applyBorder="1" applyAlignment="1">
      <alignment vertical="top"/>
    </xf>
    <xf numFmtId="0" fontId="33" fillId="18" borderId="2" xfId="0" applyFont="1" applyFill="1" applyBorder="1" applyAlignment="1">
      <alignment horizontal="left" vertical="top"/>
    </xf>
    <xf numFmtId="0" fontId="33" fillId="18" borderId="3" xfId="0" applyFont="1" applyFill="1" applyBorder="1" applyAlignment="1">
      <alignment vertical="top" wrapText="1"/>
    </xf>
    <xf numFmtId="0" fontId="33" fillId="18" borderId="4" xfId="0" applyFont="1" applyFill="1" applyBorder="1" applyAlignment="1">
      <alignment vertical="top"/>
    </xf>
    <xf numFmtId="0" fontId="33" fillId="18" borderId="4" xfId="0" applyFont="1" applyFill="1" applyBorder="1" applyAlignment="1">
      <alignment horizontal="left" vertical="top"/>
    </xf>
    <xf numFmtId="0" fontId="2" fillId="3" borderId="14" xfId="0" applyFont="1" applyFill="1" applyBorder="1" applyAlignment="1">
      <alignment vertical="top" wrapText="1"/>
    </xf>
    <xf numFmtId="0" fontId="2" fillId="7" borderId="13" xfId="0" applyFont="1" applyFill="1" applyBorder="1" applyAlignment="1">
      <alignment vertical="top" wrapText="1"/>
    </xf>
    <xf numFmtId="0" fontId="2" fillId="7" borderId="11" xfId="0" applyFont="1" applyFill="1" applyBorder="1" applyAlignment="1">
      <alignment vertical="top" wrapText="1"/>
    </xf>
    <xf numFmtId="0" fontId="2" fillId="7" borderId="9" xfId="0" applyFont="1" applyFill="1" applyBorder="1" applyAlignment="1">
      <alignment vertical="top" wrapText="1"/>
    </xf>
  </cellXfs>
  <cellStyles count="4">
    <cellStyle name="God" xfId="1" builtinId="26"/>
    <cellStyle name="Hyperlink" xfId="3" builtinId="8"/>
    <cellStyle name="Neutral" xfId="2"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51" Type="http://schemas.openxmlformats.org/officeDocument/2006/relationships/revisionLog" Target="revisionLog3.xml"/><Relationship Id="rId50" Type="http://schemas.openxmlformats.org/officeDocument/2006/relationships/revisionLog" Target="revisionLog2.xml"/><Relationship Id="rId55" Type="http://schemas.openxmlformats.org/officeDocument/2006/relationships/revisionLog" Target="revisionLog7.xml"/><Relationship Id="rId63" Type="http://schemas.openxmlformats.org/officeDocument/2006/relationships/revisionLog" Target="revisionLog15.xml"/><Relationship Id="rId68" Type="http://schemas.openxmlformats.org/officeDocument/2006/relationships/revisionLog" Target="revisionLog11.xml"/><Relationship Id="rId59" Type="http://schemas.openxmlformats.org/officeDocument/2006/relationships/revisionLog" Target="revisionLog111.xml"/><Relationship Id="rId67" Type="http://schemas.openxmlformats.org/officeDocument/2006/relationships/revisionLog" Target="revisionLog12.xml"/><Relationship Id="rId71" Type="http://schemas.openxmlformats.org/officeDocument/2006/relationships/revisionLog" Target="revisionLog1.xml"/><Relationship Id="rId54" Type="http://schemas.openxmlformats.org/officeDocument/2006/relationships/revisionLog" Target="revisionLog6.xml"/><Relationship Id="rId62" Type="http://schemas.openxmlformats.org/officeDocument/2006/relationships/revisionLog" Target="revisionLog14.xml"/><Relationship Id="rId70" Type="http://schemas.openxmlformats.org/officeDocument/2006/relationships/revisionLog" Target="revisionLog13.xml"/><Relationship Id="rId53" Type="http://schemas.openxmlformats.org/officeDocument/2006/relationships/revisionLog" Target="revisionLog5.xml"/><Relationship Id="rId58" Type="http://schemas.openxmlformats.org/officeDocument/2006/relationships/revisionLog" Target="revisionLog10.xml"/><Relationship Id="rId66" Type="http://schemas.openxmlformats.org/officeDocument/2006/relationships/revisionLog" Target="revisionLog18.xml"/><Relationship Id="rId49" Type="http://schemas.openxmlformats.org/officeDocument/2006/relationships/revisionLog" Target="revisionLog121.xml"/><Relationship Id="rId57" Type="http://schemas.openxmlformats.org/officeDocument/2006/relationships/revisionLog" Target="revisionLog9.xml"/><Relationship Id="rId61" Type="http://schemas.openxmlformats.org/officeDocument/2006/relationships/revisionLog" Target="revisionLog131.xml"/><Relationship Id="rId52" Type="http://schemas.openxmlformats.org/officeDocument/2006/relationships/revisionLog" Target="revisionLog4.xml"/><Relationship Id="rId60" Type="http://schemas.openxmlformats.org/officeDocument/2006/relationships/revisionLog" Target="revisionLog1211.xml"/><Relationship Id="rId65" Type="http://schemas.openxmlformats.org/officeDocument/2006/relationships/revisionLog" Target="revisionLog17.xml"/><Relationship Id="rId56" Type="http://schemas.openxmlformats.org/officeDocument/2006/relationships/revisionLog" Target="revisionLog8.xml"/><Relationship Id="rId64" Type="http://schemas.openxmlformats.org/officeDocument/2006/relationships/revisionLog" Target="revisionLog16.xml"/><Relationship Id="rId69" Type="http://schemas.openxmlformats.org/officeDocument/2006/relationships/revisionLog" Target="revisionLog19.xml"/></Relationships>
</file>

<file path=xl/revisions/revisionHeaders.xml><?xml version="1.0" encoding="utf-8"?>
<headers xmlns="http://schemas.openxmlformats.org/spreadsheetml/2006/main" xmlns:r="http://schemas.openxmlformats.org/officeDocument/2006/relationships" guid="{33196FE9-94EF-4770-A853-4D413FEDACCE}" diskRevisions="1" revisionId="1731" version="2">
  <header guid="{88573C9B-81F0-420E-8C9A-184F0EB8EA47}" dateTime="2022-01-07T16:38:50" maxSheetId="11" userName="Sara Azoulay Pedersen" r:id="rId49" minRId="1214" maxRId="1225">
    <sheetIdMap count="10">
      <sheetId val="1"/>
      <sheetId val="2"/>
      <sheetId val="3"/>
      <sheetId val="4"/>
      <sheetId val="5"/>
      <sheetId val="6"/>
      <sheetId val="7"/>
      <sheetId val="8"/>
      <sheetId val="9"/>
      <sheetId val="10"/>
    </sheetIdMap>
  </header>
  <header guid="{4635A09F-E205-4AE0-8654-0CEB0C64B073}" dateTime="2022-01-07T17:33:08" maxSheetId="12" userName="Sara Azoulay Pedersen" r:id="rId50" minRId="1228" maxRId="1233">
    <sheetIdMap count="11">
      <sheetId val="1"/>
      <sheetId val="11"/>
      <sheetId val="2"/>
      <sheetId val="3"/>
      <sheetId val="4"/>
      <sheetId val="5"/>
      <sheetId val="6"/>
      <sheetId val="7"/>
      <sheetId val="8"/>
      <sheetId val="9"/>
      <sheetId val="10"/>
    </sheetIdMap>
  </header>
  <header guid="{2B7A2DE6-872A-4131-A826-1453BE20F94C}" dateTime="2022-01-07T17:50:10" maxSheetId="12" userName="Sara Azoulay Pedersen" r:id="rId51" minRId="1234">
    <sheetIdMap count="11">
      <sheetId val="1"/>
      <sheetId val="11"/>
      <sheetId val="2"/>
      <sheetId val="3"/>
      <sheetId val="4"/>
      <sheetId val="5"/>
      <sheetId val="6"/>
      <sheetId val="7"/>
      <sheetId val="8"/>
      <sheetId val="9"/>
      <sheetId val="10"/>
    </sheetIdMap>
  </header>
  <header guid="{F1C8CB8B-AA65-4231-9213-CC66B0F0EF02}" dateTime="2022-01-10T16:57:42" maxSheetId="12" userName="Sara Azoulay Pedersen" r:id="rId52" minRId="1237" maxRId="1382">
    <sheetIdMap count="11">
      <sheetId val="1"/>
      <sheetId val="2"/>
      <sheetId val="3"/>
      <sheetId val="4"/>
      <sheetId val="5"/>
      <sheetId val="6"/>
      <sheetId val="7"/>
      <sheetId val="8"/>
      <sheetId val="9"/>
      <sheetId val="11"/>
      <sheetId val="10"/>
    </sheetIdMap>
  </header>
  <header guid="{EBE9255E-19CC-4032-BE34-71CF06429520}" dateTime="2022-01-10T17:03:15" maxSheetId="12" userName="Sara Azoulay Pedersen" r:id="rId53" minRId="1385" maxRId="1420">
    <sheetIdMap count="11">
      <sheetId val="1"/>
      <sheetId val="2"/>
      <sheetId val="3"/>
      <sheetId val="4"/>
      <sheetId val="5"/>
      <sheetId val="6"/>
      <sheetId val="7"/>
      <sheetId val="8"/>
      <sheetId val="9"/>
      <sheetId val="11"/>
      <sheetId val="10"/>
    </sheetIdMap>
  </header>
  <header guid="{A47912ED-3239-4855-8937-853CC29A84F1}" dateTime="2022-01-10T17:09:35" maxSheetId="12" userName="Sara Azoulay Pedersen" r:id="rId54">
    <sheetIdMap count="11">
      <sheetId val="1"/>
      <sheetId val="2"/>
      <sheetId val="3"/>
      <sheetId val="4"/>
      <sheetId val="5"/>
      <sheetId val="6"/>
      <sheetId val="7"/>
      <sheetId val="8"/>
      <sheetId val="9"/>
      <sheetId val="11"/>
      <sheetId val="10"/>
    </sheetIdMap>
  </header>
  <header guid="{95A5D00E-60E1-48BD-9FE6-6D652F6AF5C7}" dateTime="2022-01-10T17:20:32" maxSheetId="12" userName="Sara Azoulay Pedersen" r:id="rId55" minRId="1423" maxRId="1424">
    <sheetIdMap count="11">
      <sheetId val="1"/>
      <sheetId val="2"/>
      <sheetId val="3"/>
      <sheetId val="4"/>
      <sheetId val="5"/>
      <sheetId val="6"/>
      <sheetId val="7"/>
      <sheetId val="8"/>
      <sheetId val="9"/>
      <sheetId val="11"/>
      <sheetId val="10"/>
    </sheetIdMap>
  </header>
  <header guid="{499FA6F0-3B0E-47DE-8749-9AAB9E65FA49}" dateTime="2022-01-10T17:31:14" maxSheetId="12" userName="Sara Azoulay Pedersen" r:id="rId56" minRId="1427" maxRId="1429">
    <sheetIdMap count="11">
      <sheetId val="1"/>
      <sheetId val="2"/>
      <sheetId val="3"/>
      <sheetId val="4"/>
      <sheetId val="5"/>
      <sheetId val="6"/>
      <sheetId val="7"/>
      <sheetId val="8"/>
      <sheetId val="9"/>
      <sheetId val="11"/>
      <sheetId val="10"/>
    </sheetIdMap>
  </header>
  <header guid="{59284BA8-6312-4853-96A7-F1F6CF55E2B9}" dateTime="2022-01-10T17:45:16" maxSheetId="12" userName="Sara Azoulay Pedersen" r:id="rId57" minRId="1430" maxRId="1439">
    <sheetIdMap count="11">
      <sheetId val="1"/>
      <sheetId val="2"/>
      <sheetId val="3"/>
      <sheetId val="4"/>
      <sheetId val="5"/>
      <sheetId val="6"/>
      <sheetId val="7"/>
      <sheetId val="8"/>
      <sheetId val="9"/>
      <sheetId val="11"/>
      <sheetId val="10"/>
    </sheetIdMap>
  </header>
  <header guid="{D63830A0-E11E-4A23-A336-90EF5BAA8149}" dateTime="2022-01-10T17:49:57" maxSheetId="12" userName="Sara Azoulay Pedersen" r:id="rId58" minRId="1442" maxRId="1445">
    <sheetIdMap count="11">
      <sheetId val="1"/>
      <sheetId val="2"/>
      <sheetId val="3"/>
      <sheetId val="4"/>
      <sheetId val="5"/>
      <sheetId val="6"/>
      <sheetId val="7"/>
      <sheetId val="8"/>
      <sheetId val="9"/>
      <sheetId val="11"/>
      <sheetId val="10"/>
    </sheetIdMap>
  </header>
  <header guid="{972E6284-C87B-4D20-A991-BE346CCCB4A1}" dateTime="2022-01-10T18:12:29" maxSheetId="12" userName="Sara Azoulay Pedersen" r:id="rId59" minRId="1446">
    <sheetIdMap count="11">
      <sheetId val="1"/>
      <sheetId val="2"/>
      <sheetId val="3"/>
      <sheetId val="4"/>
      <sheetId val="5"/>
      <sheetId val="6"/>
      <sheetId val="7"/>
      <sheetId val="8"/>
      <sheetId val="9"/>
      <sheetId val="11"/>
      <sheetId val="10"/>
    </sheetIdMap>
  </header>
  <header guid="{C0BC7FE9-9E02-4E86-9877-64A847F44267}" dateTime="2022-01-10T18:18:38" maxSheetId="12" userName="Sara Azoulay Pedersen" r:id="rId60" minRId="1447">
    <sheetIdMap count="11">
      <sheetId val="1"/>
      <sheetId val="2"/>
      <sheetId val="3"/>
      <sheetId val="4"/>
      <sheetId val="5"/>
      <sheetId val="6"/>
      <sheetId val="7"/>
      <sheetId val="8"/>
      <sheetId val="9"/>
      <sheetId val="11"/>
      <sheetId val="10"/>
    </sheetIdMap>
  </header>
  <header guid="{1C4E3CF7-1C96-4DD7-8E15-3DE10E1A8C70}" dateTime="2022-01-10T18:27:57" maxSheetId="12" userName="Sara Azoulay Pedersen" r:id="rId61" minRId="1448" maxRId="1449">
    <sheetIdMap count="11">
      <sheetId val="1"/>
      <sheetId val="2"/>
      <sheetId val="3"/>
      <sheetId val="4"/>
      <sheetId val="5"/>
      <sheetId val="6"/>
      <sheetId val="7"/>
      <sheetId val="8"/>
      <sheetId val="9"/>
      <sheetId val="11"/>
      <sheetId val="10"/>
    </sheetIdMap>
  </header>
  <header guid="{6493D9C2-F0C5-453D-8932-AEEE1B952D9F}" dateTime="2022-01-10T18:40:08" maxSheetId="12" userName="Sara Azoulay Pedersen" r:id="rId62" minRId="1450" maxRId="1451">
    <sheetIdMap count="11">
      <sheetId val="1"/>
      <sheetId val="2"/>
      <sheetId val="3"/>
      <sheetId val="4"/>
      <sheetId val="5"/>
      <sheetId val="6"/>
      <sheetId val="7"/>
      <sheetId val="8"/>
      <sheetId val="9"/>
      <sheetId val="11"/>
      <sheetId val="10"/>
    </sheetIdMap>
  </header>
  <header guid="{6DD0E3A1-C42D-46F5-B4D9-EC8BB5735FAA}" dateTime="2022-01-10T19:14:38" maxSheetId="12" userName="Sara Azoulay Pedersen" r:id="rId63" minRId="1452">
    <sheetIdMap count="11">
      <sheetId val="1"/>
      <sheetId val="2"/>
      <sheetId val="3"/>
      <sheetId val="4"/>
      <sheetId val="5"/>
      <sheetId val="6"/>
      <sheetId val="7"/>
      <sheetId val="8"/>
      <sheetId val="9"/>
      <sheetId val="11"/>
      <sheetId val="10"/>
    </sheetIdMap>
  </header>
  <header guid="{F931A42C-551B-4826-84E8-DB999FF9FD1C}" dateTime="2022-01-10T19:46:58" maxSheetId="12" userName="Sara Azoulay Pedersen" r:id="rId64" minRId="1453" maxRId="1456">
    <sheetIdMap count="11">
      <sheetId val="1"/>
      <sheetId val="2"/>
      <sheetId val="3"/>
      <sheetId val="4"/>
      <sheetId val="5"/>
      <sheetId val="6"/>
      <sheetId val="7"/>
      <sheetId val="8"/>
      <sheetId val="9"/>
      <sheetId val="11"/>
      <sheetId val="10"/>
    </sheetIdMap>
  </header>
  <header guid="{1EE0081A-C5F7-49FA-AFBE-592ECF8A8A6F}" dateTime="2022-01-10T19:50:06" maxSheetId="12" userName="Sara Azoulay Pedersen" r:id="rId65" minRId="1457">
    <sheetIdMap count="11">
      <sheetId val="1"/>
      <sheetId val="2"/>
      <sheetId val="3"/>
      <sheetId val="4"/>
      <sheetId val="5"/>
      <sheetId val="6"/>
      <sheetId val="7"/>
      <sheetId val="8"/>
      <sheetId val="9"/>
      <sheetId val="11"/>
      <sheetId val="10"/>
    </sheetIdMap>
  </header>
  <header guid="{5F4C00C5-92E7-4447-BB5B-A6B650D8BC2D}" dateTime="2022-01-10T19:51:07" maxSheetId="12" userName="Sara Azoulay Pedersen" r:id="rId66" minRId="1458">
    <sheetIdMap count="11">
      <sheetId val="1"/>
      <sheetId val="2"/>
      <sheetId val="3"/>
      <sheetId val="4"/>
      <sheetId val="5"/>
      <sheetId val="6"/>
      <sheetId val="7"/>
      <sheetId val="8"/>
      <sheetId val="9"/>
      <sheetId val="11"/>
      <sheetId val="10"/>
    </sheetIdMap>
  </header>
  <header guid="{B400A465-6870-4397-AA42-971A00C81310}" dateTime="2022-01-11T13:25:19" maxSheetId="12" userName="Mikal Holt Jensen" r:id="rId67" minRId="1459" maxRId="1511">
    <sheetIdMap count="11">
      <sheetId val="1"/>
      <sheetId val="2"/>
      <sheetId val="3"/>
      <sheetId val="4"/>
      <sheetId val="5"/>
      <sheetId val="6"/>
      <sheetId val="7"/>
      <sheetId val="8"/>
      <sheetId val="9"/>
      <sheetId val="11"/>
      <sheetId val="10"/>
    </sheetIdMap>
  </header>
  <header guid="{196DEDBB-656B-47F9-B5E0-D0D1569FDD43}" dateTime="2022-01-11T13:33:49" maxSheetId="12" userName="Mikal Holt Jensen" r:id="rId68" minRId="1513" maxRId="1532">
    <sheetIdMap count="11">
      <sheetId val="1"/>
      <sheetId val="2"/>
      <sheetId val="3"/>
      <sheetId val="4"/>
      <sheetId val="5"/>
      <sheetId val="6"/>
      <sheetId val="7"/>
      <sheetId val="8"/>
      <sheetId val="9"/>
      <sheetId val="11"/>
      <sheetId val="10"/>
    </sheetIdMap>
  </header>
  <header guid="{52796A88-DA3A-41A9-A728-7319271257FB}" dateTime="2022-01-11T13:53:06" maxSheetId="12" userName="Mikal Holt Jensen" r:id="rId69" minRId="1534" maxRId="1728">
    <sheetIdMap count="11">
      <sheetId val="1"/>
      <sheetId val="2"/>
      <sheetId val="3"/>
      <sheetId val="4"/>
      <sheetId val="5"/>
      <sheetId val="6"/>
      <sheetId val="7"/>
      <sheetId val="8"/>
      <sheetId val="9"/>
      <sheetId val="11"/>
      <sheetId val="10"/>
    </sheetIdMap>
  </header>
  <header guid="{D0019ACF-4789-4BCA-B1A7-E52EF5D9C227}" dateTime="2022-01-11T13:53:15" maxSheetId="12" userName="Mikal Holt Jensen" r:id="rId70">
    <sheetIdMap count="11">
      <sheetId val="1"/>
      <sheetId val="2"/>
      <sheetId val="3"/>
      <sheetId val="4"/>
      <sheetId val="5"/>
      <sheetId val="6"/>
      <sheetId val="7"/>
      <sheetId val="8"/>
      <sheetId val="9"/>
      <sheetId val="11"/>
      <sheetId val="10"/>
    </sheetIdMap>
  </header>
  <header guid="{33196FE9-94EF-4770-A853-4D413FEDACCE}" dateTime="2022-01-11T13:54:55" maxSheetId="12" userName="Mikal Holt Jensen" r:id="rId71">
    <sheetIdMap count="11">
      <sheetId val="1"/>
      <sheetId val="2"/>
      <sheetId val="3"/>
      <sheetId val="4"/>
      <sheetId val="5"/>
      <sheetId val="6"/>
      <sheetId val="7"/>
      <sheetId val="8"/>
      <sheetId val="9"/>
      <sheetId val="11"/>
      <sheetId val="10"/>
    </sheetIdMap>
  </header>
</headers>
</file>

<file path=xl/revisions/revisionLog1.xml><?xml version="1.0" encoding="utf-8"?>
<revisions xmlns="http://schemas.openxmlformats.org/spreadsheetml/2006/main" xmlns:r="http://schemas.openxmlformats.org/officeDocument/2006/relationships">
  <rcv guid="{507F482F-13C0-4805-AED4-AEDBC347912B}" action="delete"/>
  <rdn rId="0" localSheetId="2" customView="1" name="Z_507F482F_13C0_4805_AED4_AEDBC347912B_.wvu.FilterData" hidden="1" oldHidden="1">
    <formula>'B. Kriterier 2022'!$A$1:$L$202</formula>
    <oldFormula>'B. Kriterier 2022'!$A$1:$L$202</oldFormula>
  </rdn>
  <rcv guid="{507F482F-13C0-4805-AED4-AEDBC347912B}"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42" sId="2">
    <oc r="A8" t="inlineStr">
      <is>
        <t>1.10</t>
      </is>
    </oc>
    <nc r="A8" t="inlineStr">
      <is>
        <t>1.7</t>
      </is>
    </nc>
  </rcc>
  <rcc rId="1443" sId="2">
    <oc r="A9" t="inlineStr">
      <is>
        <t>1.11</t>
      </is>
    </oc>
    <nc r="A9" t="inlineStr">
      <is>
        <t>1.8</t>
      </is>
    </nc>
  </rcc>
  <rcc rId="1444" sId="2">
    <oc r="A10" t="inlineStr">
      <is>
        <t>1.12</t>
      </is>
    </oc>
    <nc r="A10" t="inlineStr">
      <is>
        <t>1.9</t>
      </is>
    </nc>
  </rcc>
  <rcc rId="1445" sId="2">
    <oc r="A11" t="inlineStr">
      <is>
        <t>1.13</t>
      </is>
    </oc>
    <nc r="A11" t="inlineStr">
      <is>
        <t>1.10</t>
      </is>
    </nc>
  </rcc>
</revisions>
</file>

<file path=xl/revisions/revisionLog11.xml><?xml version="1.0" encoding="utf-8"?>
<revisions xmlns="http://schemas.openxmlformats.org/spreadsheetml/2006/main" xmlns:r="http://schemas.openxmlformats.org/officeDocument/2006/relationships">
  <rcc rId="1513" sId="2">
    <oc r="L89" t="inlineStr">
      <is>
        <t>p</t>
      </is>
    </oc>
    <nc r="L89" t="inlineStr">
      <is>
        <t>o</t>
      </is>
    </nc>
  </rcc>
  <rcc rId="1514" sId="2">
    <nc r="I90">
      <v>0</v>
    </nc>
  </rcc>
  <rcc rId="1515" sId="2">
    <nc r="I91">
      <v>0</v>
    </nc>
  </rcc>
  <rcc rId="1516" sId="2">
    <nc r="I99">
      <v>0</v>
    </nc>
  </rcc>
  <rcc rId="1517" sId="2">
    <nc r="I100">
      <v>0</v>
    </nc>
  </rcc>
  <rcc rId="1518" sId="2">
    <nc r="I110">
      <v>0</v>
    </nc>
  </rcc>
  <rcc rId="1519" sId="2">
    <nc r="I123">
      <v>0</v>
    </nc>
  </rcc>
  <rcc rId="1520" sId="2">
    <nc r="I144">
      <v>0</v>
    </nc>
  </rcc>
  <rcc rId="1521" sId="2">
    <nc r="I161">
      <v>0</v>
    </nc>
  </rcc>
  <rcc rId="1522" sId="2">
    <oc r="L9" t="inlineStr">
      <is>
        <t>p</t>
      </is>
    </oc>
    <nc r="L9" t="inlineStr">
      <is>
        <t>o</t>
      </is>
    </nc>
  </rcc>
  <rcc rId="1523" sId="2">
    <oc r="I89">
      <v>0</v>
    </oc>
    <nc r="I89"/>
  </rcc>
  <rcc rId="1524" sId="2">
    <nc r="J10">
      <v>3</v>
    </nc>
  </rcc>
  <rcc rId="1525" sId="2">
    <nc r="J11">
      <v>5</v>
    </nc>
  </rcc>
  <rcc rId="1526" sId="2">
    <nc r="J12">
      <v>3</v>
    </nc>
  </rcc>
  <rcc rId="1527" sId="2">
    <oc r="I143">
      <v>0</v>
    </oc>
    <nc r="I143"/>
  </rcc>
  <rcc rId="1528" sId="2">
    <oc r="L143" t="inlineStr">
      <is>
        <t>p</t>
      </is>
    </oc>
    <nc r="L143" t="inlineStr">
      <is>
        <t>o</t>
      </is>
    </nc>
  </rcc>
  <rcc rId="1529" sId="2">
    <oc r="I192">
      <v>0</v>
    </oc>
    <nc r="I192"/>
  </rcc>
  <rcc rId="1530" sId="2">
    <oc r="L192" t="inlineStr">
      <is>
        <t>p</t>
      </is>
    </oc>
    <nc r="L192" t="inlineStr">
      <is>
        <t>o</t>
      </is>
    </nc>
  </rcc>
  <rcc rId="1531" sId="2">
    <oc r="I196">
      <v>0</v>
    </oc>
    <nc r="I196"/>
  </rcc>
  <rcc rId="1532" sId="2">
    <oc r="L196" t="inlineStr">
      <is>
        <t>p</t>
      </is>
    </oc>
    <nc r="L196" t="inlineStr">
      <is>
        <t>o</t>
      </is>
    </nc>
  </rcc>
  <rcv guid="{507F482F-13C0-4805-AED4-AEDBC347912B}" action="delete"/>
  <rdn rId="0" localSheetId="2" customView="1" name="Z_507F482F_13C0_4805_AED4_AEDBC347912B_.wvu.FilterData" hidden="1" oldHidden="1">
    <formula>'B. Kriterier 2022'!$A$1:$L$202</formula>
    <oldFormula>'B. Kriterier 2022'!$A$1:$L$202</oldFormula>
  </rdn>
  <rcv guid="{507F482F-13C0-4805-AED4-AEDBC347912B}" action="add"/>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46" sId="2">
    <oc r="C30" t="inlineStr">
      <is>
        <r>
          <t xml:space="preserve">Gæsten informeres om rutinen om skift af sengelinned </t>
        </r>
        <r>
          <rPr>
            <b/>
            <sz val="8"/>
            <color rgb="FF00B050"/>
            <rFont val="Verdana"/>
            <family val="2"/>
          </rPr>
          <t>og hvad de kan gøre, hvis det ønskes skiftet.</t>
        </r>
      </is>
    </oc>
    <nc r="C30" t="inlineStr">
      <is>
        <r>
          <t xml:space="preserve">Gæsten informeres om rutinen for skift af sengelinned </t>
        </r>
        <r>
          <rPr>
            <b/>
            <sz val="8"/>
            <color rgb="FF00B050"/>
            <rFont val="Verdana"/>
            <family val="2"/>
          </rPr>
          <t>og hvad de kan gøre, hvis det ønskes skiftet.</t>
        </r>
      </is>
    </nc>
  </rcc>
</revisions>
</file>

<file path=xl/revisions/revisionLog12.xml><?xml version="1.0" encoding="utf-8"?>
<revisions xmlns="http://schemas.openxmlformats.org/spreadsheetml/2006/main" xmlns:r="http://schemas.openxmlformats.org/officeDocument/2006/relationships">
  <rcc rId="1459" sId="2">
    <oc r="B25" t="inlineStr">
      <is>
        <t>Ikke værelsesmappe henvises til reception eller hjemmeside</t>
      </is>
    </oc>
    <nc r="B25" t="inlineStr">
      <is>
        <t>Green Key information på værelser</t>
      </is>
    </nc>
  </rcc>
  <rfmt sheetId="2" sqref="B25" start="0" length="2147483647">
    <dxf>
      <font>
        <color rgb="FF00B050"/>
      </font>
    </dxf>
  </rfmt>
  <rcc rId="1460" sId="2" odxf="1" dxf="1">
    <oc r="C164" t="inlineStr">
      <is>
        <t xml:space="preserve">Virksomheden bruger salt uden klorid, eller grus til glatførebekæmpelse.  </t>
      </is>
    </oc>
    <nc r="C164" t="inlineStr">
      <is>
        <t>Virksomheden bruger ikke salt til glatførebekæmpelse.</t>
      </is>
    </nc>
    <odxf>
      <font>
        <sz val="8"/>
        <color auto="1"/>
        <name val="Verdana"/>
        <scheme val="none"/>
      </font>
    </odxf>
    <ndxf>
      <font>
        <sz val="8"/>
        <color rgb="FF00B050"/>
        <name val="Verdana"/>
        <scheme val="none"/>
      </font>
    </ndxf>
  </rcc>
  <rcc rId="1461" sId="2">
    <oc r="D164" t="inlineStr">
      <is>
        <t>Samme</t>
      </is>
    </oc>
    <nc r="D164" t="inlineStr">
      <is>
        <t>Justeret</t>
      </is>
    </nc>
  </rcc>
  <rcc rId="1462" sId="2">
    <oc r="B164" t="inlineStr">
      <is>
        <t>Glatførebekæmpelse uden klorid</t>
      </is>
    </oc>
    <nc r="B164" t="inlineStr">
      <is>
        <r>
          <t xml:space="preserve">Glatførebekæmpelse uden </t>
        </r>
        <r>
          <rPr>
            <sz val="8"/>
            <color rgb="FF00B050"/>
            <rFont val="Verdana"/>
            <family val="2"/>
          </rPr>
          <t>salt</t>
        </r>
      </is>
    </nc>
  </rcc>
  <rfmt sheetId="2" sqref="A1:L1">
    <dxf>
      <fill>
        <patternFill>
          <bgColor rgb="FF00B050"/>
        </patternFill>
      </fill>
    </dxf>
  </rfmt>
  <rfmt sheetId="2" sqref="A1:L1" start="0" length="2147483647">
    <dxf>
      <font>
        <color theme="0"/>
      </font>
    </dxf>
  </rfmt>
  <rcc rId="1463" sId="2">
    <nc r="C1" t="inlineStr">
      <is>
        <t>Kriterium</t>
      </is>
    </nc>
  </rcc>
  <rcc rId="1464" sId="2">
    <nc r="D1" t="inlineStr">
      <is>
        <t>Kommentar</t>
      </is>
    </nc>
  </rcc>
  <rfmt sheetId="2" sqref="A12:L12">
    <dxf>
      <fill>
        <patternFill>
          <bgColor rgb="FF00B050"/>
        </patternFill>
      </fill>
    </dxf>
  </rfmt>
  <rfmt sheetId="2" sqref="A12:L12" start="0" length="2147483647">
    <dxf>
      <font>
        <color theme="0"/>
      </font>
    </dxf>
  </rfmt>
  <rrc rId="1465" sId="2" ref="A1:XFD1" action="insertRow">
    <undo index="0" exp="area" ref3D="1" dr="$F$1:$F$1048576" dn="Z_00A825A0_F9D9_45CB_B60E_5152BA520B9A_.wvu.Cols" sId="2"/>
  </rrc>
  <rfmt sheetId="2" sqref="A1" start="0" length="0">
    <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fmt sheetId="2" sqref="B1" start="0" length="0">
    <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cc rId="1466" sId="2" odxf="1" dxf="1">
    <nc r="C1" t="inlineStr">
      <is>
        <t>Kriterium</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467" sId="2" odxf="1" dxf="1">
    <nc r="D1" t="inlineStr">
      <is>
        <t>Kommentar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468" sId="2" odxf="1" dxf="1">
    <nc r="E1" t="inlineStr">
      <is>
        <t>Type</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469" sId="2" odxf="1" dxf="1">
    <nc r="F1" t="inlineStr">
      <is>
        <t>Ny del</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470" sId="2" odxf="1" dxf="1">
    <nc r="G1" t="inlineStr">
      <is>
        <t>Ja/nej</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471" sId="2" odxf="1" dxf="1">
    <nc r="H1" t="inlineStr">
      <is>
        <t>Evt. kommentarer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fmt sheetId="2" sqref="I1" start="0" length="0">
    <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dxf>
  </rfmt>
  <rfmt sheetId="2" sqref="J1" start="0" length="0">
    <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dxf>
  </rfmt>
  <rfmt sheetId="2" sqref="K1" start="0" length="0">
    <dxf>
      <font>
        <b/>
        <sz val="8"/>
        <color theme="0"/>
        <name val="Verdana"/>
        <scheme val="none"/>
      </font>
      <numFmt numFmtId="13" formatCode="0%"/>
      <fill>
        <patternFill patternType="solid">
          <bgColor rgb="FF00B050"/>
        </patternFill>
      </fill>
      <border outline="0">
        <left style="thin">
          <color indexed="64"/>
        </left>
        <right style="thin">
          <color indexed="64"/>
        </right>
        <top style="thin">
          <color indexed="64"/>
        </top>
        <bottom style="thin">
          <color indexed="64"/>
        </bottom>
      </border>
    </dxf>
  </rfmt>
  <rfmt sheetId="2" sqref="L1" start="0" length="0">
    <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dxf>
  </rfmt>
  <rfmt sheetId="2" sqref="A1:XFD1" start="0" length="0">
    <dxf>
      <font>
        <b/>
        <sz val="8"/>
        <name val="Verdana"/>
        <scheme val="none"/>
      </font>
    </dxf>
  </rfmt>
  <rcc rId="1472" sId="2">
    <nc r="A1" t="inlineStr">
      <is>
        <t>Nr.</t>
      </is>
    </nc>
  </rcc>
  <rcc rId="1473" sId="2">
    <nc r="C2" t="inlineStr">
      <is>
        <t>Miljøledelse</t>
      </is>
    </nc>
  </rcc>
  <rcc rId="1474" sId="2">
    <nc r="B1" t="inlineStr">
      <is>
        <t>Kort beskrivelse</t>
      </is>
    </nc>
  </rcc>
  <rcc rId="1475" sId="2">
    <nc r="I1" t="inlineStr">
      <is>
        <t>Sum</t>
      </is>
    </nc>
  </rcc>
  <rcc rId="1476" sId="2">
    <nc r="J1" t="inlineStr">
      <is>
        <t>Point</t>
      </is>
    </nc>
  </rcc>
  <rcc rId="1477" sId="2">
    <nc r="K1" t="inlineStr">
      <is>
        <t>Procent</t>
      </is>
    </nc>
  </rcc>
  <rcc rId="1478" sId="2">
    <nc r="L1" t="inlineStr">
      <is>
        <t>ps</t>
      </is>
    </nc>
  </rcc>
  <rcc rId="1479" sId="2">
    <nc r="D13" t="inlineStr">
      <is>
        <t>Kommentar</t>
      </is>
    </nc>
  </rcc>
  <rfmt sheetId="2" sqref="A22:L22 A34:L34 A60:L60 A76:L76 A94:L94 A133:L133 A152:L152 A158:L158 A166:L166 A173:L173 A188:L188">
    <dxf>
      <fill>
        <patternFill>
          <bgColor rgb="FF00B050"/>
        </patternFill>
      </fill>
    </dxf>
  </rfmt>
  <rfmt sheetId="2" sqref="A22:L22 A34:L34 A60:L60 A76:L76 A94:L94 A133:L133 A152:L152 A158:L158 A166:L166 A173:L173 A188:L188" start="0" length="2147483647">
    <dxf>
      <font>
        <color theme="0"/>
      </font>
    </dxf>
  </rfmt>
  <rcc rId="1480" sId="2">
    <nc r="D22" t="inlineStr">
      <is>
        <t>Kommentar</t>
      </is>
    </nc>
  </rcc>
  <rcc rId="1481" sId="2">
    <nc r="D34" t="inlineStr">
      <is>
        <t>Kommentar</t>
      </is>
    </nc>
  </rcc>
  <rcc rId="1482" sId="2">
    <nc r="D60" t="inlineStr">
      <is>
        <t>Kommentar</t>
      </is>
    </nc>
  </rcc>
  <rcc rId="1483" sId="2">
    <nc r="D76" t="inlineStr">
      <is>
        <t>Kommentar</t>
      </is>
    </nc>
  </rcc>
  <rcc rId="1484" sId="2">
    <nc r="D94" t="inlineStr">
      <is>
        <t>Kommentar</t>
      </is>
    </nc>
  </rcc>
  <rcc rId="1485" sId="2">
    <nc r="D133" t="inlineStr">
      <is>
        <t>Kommentar</t>
      </is>
    </nc>
  </rcc>
  <rcc rId="1486" sId="2">
    <nc r="D152" t="inlineStr">
      <is>
        <t>Kommentar</t>
      </is>
    </nc>
  </rcc>
  <rcc rId="1487" sId="2">
    <nc r="D158" t="inlineStr">
      <is>
        <t>Kommentar</t>
      </is>
    </nc>
  </rcc>
  <rcc rId="1488" sId="2">
    <nc r="D166" t="inlineStr">
      <is>
        <t>Kommentar</t>
      </is>
    </nc>
  </rcc>
  <rcc rId="1489" sId="2">
    <nc r="D173" t="inlineStr">
      <is>
        <t>Kommentar</t>
      </is>
    </nc>
  </rcc>
  <rcc rId="1490" sId="2">
    <nc r="D188" t="inlineStr">
      <is>
        <t>Kommentar</t>
      </is>
    </nc>
  </rcc>
  <rcc rId="1491" sId="2">
    <nc r="F13" t="inlineStr">
      <is>
        <t>Ny del</t>
      </is>
    </nc>
  </rcc>
  <rcc rId="1492" sId="2">
    <nc r="F22" t="inlineStr">
      <is>
        <t>Ny del</t>
      </is>
    </nc>
  </rcc>
  <rcc rId="1493" sId="2">
    <nc r="F34" t="inlineStr">
      <is>
        <t>Ny del</t>
      </is>
    </nc>
  </rcc>
  <rcc rId="1494" sId="2">
    <nc r="F60" t="inlineStr">
      <is>
        <t>Ny del</t>
      </is>
    </nc>
  </rcc>
  <rcc rId="1495" sId="2">
    <nc r="F76" t="inlineStr">
      <is>
        <t>Ny del</t>
      </is>
    </nc>
  </rcc>
  <rcc rId="1496" sId="2">
    <nc r="F94" t="inlineStr">
      <is>
        <t>Ny del</t>
      </is>
    </nc>
  </rcc>
  <rcc rId="1497" sId="2">
    <nc r="F133" t="inlineStr">
      <is>
        <t>Ny del</t>
      </is>
    </nc>
  </rcc>
  <rcc rId="1498" sId="2">
    <nc r="F152" t="inlineStr">
      <is>
        <t>Ny del</t>
      </is>
    </nc>
  </rcc>
  <rcc rId="1499" sId="2">
    <nc r="F158" t="inlineStr">
      <is>
        <t>Ny del</t>
      </is>
    </nc>
  </rcc>
  <rcc rId="1500" sId="2">
    <nc r="F166" t="inlineStr">
      <is>
        <t>Ny del</t>
      </is>
    </nc>
  </rcc>
  <rcc rId="1501" sId="2">
    <nc r="F173" t="inlineStr">
      <is>
        <t>Ny del</t>
      </is>
    </nc>
  </rcc>
  <rcc rId="1502" sId="2" odxf="1" dxf="1">
    <nc r="F188" t="inlineStr">
      <is>
        <t>Ny del</t>
      </is>
    </nc>
    <odxf>
      <alignment wrapText="1" readingOrder="0"/>
    </odxf>
    <ndxf>
      <alignment wrapText="0" readingOrder="0"/>
    </ndxf>
  </rcc>
  <rfmt sheetId="2" sqref="G1:G2 G13 G22 G34 G60 G76 G94 G133 G152 G158 G166 G173 G188">
    <dxf>
      <alignment horizontal="center" readingOrder="0"/>
    </dxf>
  </rfmt>
  <rcc rId="1503" sId="2">
    <nc r="C34" t="inlineStr">
      <is>
        <t>Vand</t>
      </is>
    </nc>
  </rcc>
  <rcc rId="1504" sId="2">
    <nc r="C60" t="inlineStr">
      <is>
        <t>Vask og rengøring</t>
      </is>
    </nc>
  </rcc>
  <rcc rId="1505" sId="2">
    <nc r="C76" t="inlineStr">
      <is>
        <t>Affald</t>
      </is>
    </nc>
  </rcc>
  <rcc rId="1506" sId="2">
    <nc r="C94" t="inlineStr">
      <is>
        <t>Energi</t>
      </is>
    </nc>
  </rcc>
  <rcc rId="1507" sId="2">
    <nc r="C133" t="inlineStr">
      <is>
        <t>Fødevarer</t>
      </is>
    </nc>
  </rcc>
  <rcc rId="1508" sId="2">
    <nc r="C158" t="inlineStr">
      <is>
        <t>Udearealer</t>
      </is>
    </nc>
  </rcc>
  <rcc rId="1509" sId="2">
    <nc r="C166" t="inlineStr">
      <is>
        <t>Grønne aktiviteter</t>
      </is>
    </nc>
  </rcc>
  <rcc rId="1510" sId="2">
    <nc r="C173" t="inlineStr">
      <is>
        <t>Administration</t>
      </is>
    </nc>
  </rcc>
  <rcc rId="1511" sId="2">
    <nc r="C188" t="inlineStr">
      <is>
        <t>CSR</t>
      </is>
    </nc>
  </rcc>
  <rcv guid="{507F482F-13C0-4805-AED4-AEDBC347912B}" action="delete"/>
  <rdn rId="0" localSheetId="2" customView="1" name="Z_507F482F_13C0_4805_AED4_AEDBC347912B_.wvu.FilterData" hidden="1" oldHidden="1">
    <formula>'B. Kriterier 2022'!$A$1:$L$202</formula>
    <oldFormula>'B. Kriterier 2022'!$A$2:$L$205</oldFormula>
  </rdn>
  <rcv guid="{507F482F-13C0-4805-AED4-AEDBC347912B}" action="add"/>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14" sId="2" ref="A53:XFD53" action="deleteRow">
    <rfmt sheetId="2" xfDxf="1" sqref="A53:XFD53" start="0" length="0">
      <dxf>
        <font>
          <sz val="8"/>
          <name val="Verdana"/>
          <scheme val="none"/>
        </font>
      </dxf>
    </rfmt>
    <rcc rId="0" sId="2" dxf="1">
      <nc r="A53" t="inlineStr">
        <is>
          <t>4.31</t>
        </is>
      </nc>
      <ndxf>
        <font>
          <sz val="8"/>
          <color auto="1"/>
          <name val="Verdana"/>
          <scheme val="none"/>
        </font>
        <fill>
          <patternFill patternType="solid">
            <bgColor rgb="FFD8D8D8"/>
          </patternFill>
        </fill>
        <alignment vertical="top" wrapText="1"/>
        <border outline="0">
          <left style="thin">
            <color indexed="64"/>
          </left>
          <right style="thin">
            <color indexed="64"/>
          </right>
          <top style="thin">
            <color indexed="64"/>
          </top>
          <bottom style="thin">
            <color indexed="64"/>
          </bottom>
        </border>
      </ndxf>
    </rcc>
    <rcc rId="0" sId="2" dxf="1">
      <nc r="B53" t="inlineStr">
        <is>
          <t>Ny opvaskemaskine har energimærke A</t>
        </is>
      </nc>
      <ndxf>
        <font>
          <sz val="8"/>
          <color auto="1"/>
          <name val="Verdana"/>
          <scheme val="none"/>
        </font>
        <fill>
          <patternFill patternType="solid">
            <bgColor rgb="FFD8D8D8"/>
          </patternFill>
        </fill>
        <alignment vertical="top" wrapText="1"/>
        <border outline="0">
          <left style="thin">
            <color indexed="64"/>
          </left>
          <right style="thin">
            <color indexed="64"/>
          </right>
          <top style="thin">
            <color indexed="64"/>
          </top>
          <bottom style="thin">
            <color indexed="64"/>
          </bottom>
        </border>
      </ndxf>
    </rcc>
    <rcc rId="0" sId="2" dxf="1">
      <nc r="C53" t="inlineStr">
        <is>
          <t>Ny traditionel opvaskemaskine skal have Energimærke A.</t>
        </is>
      </nc>
      <ndxf>
        <font>
          <sz val="8"/>
          <color auto="1"/>
          <name val="Verdana"/>
          <scheme val="none"/>
        </font>
        <fill>
          <patternFill patternType="solid">
            <bgColor rgb="FFD8D8D8"/>
          </patternFill>
        </fill>
        <alignment vertical="top" wrapText="1"/>
        <border outline="0">
          <left style="thin">
            <color indexed="64"/>
          </left>
          <right style="thin">
            <color indexed="64"/>
          </right>
          <top style="thin">
            <color indexed="64"/>
          </top>
          <bottom style="thin">
            <color indexed="64"/>
          </bottom>
        </border>
      </ndxf>
    </rcc>
    <rcc rId="0" sId="2" s="1" dxf="1">
      <nc r="D53" t="inlineStr">
        <is>
          <t>Samme</t>
        </is>
      </nc>
      <ndxf>
        <font>
          <sz val="8"/>
          <color auto="1"/>
          <name val="Verdana"/>
          <family val="2"/>
          <scheme val="none"/>
        </font>
        <fill>
          <patternFill patternType="solid">
            <bgColor theme="0" tint="-0.14999847407452621"/>
          </patternFill>
        </fill>
        <alignment vertical="top" wrapText="1"/>
        <border outline="0">
          <left style="thin">
            <color indexed="64"/>
          </left>
          <right style="thin">
            <color indexed="64"/>
          </right>
          <top style="thin">
            <color indexed="64"/>
          </top>
          <bottom style="thin">
            <color indexed="64"/>
          </bottom>
        </border>
      </ndxf>
    </rcc>
    <rcc rId="0" sId="2" dxf="1">
      <nc r="E53" t="inlineStr">
        <is>
          <t>Obligatorisk</t>
        </is>
      </nc>
      <ndxf>
        <font>
          <sz val="8"/>
          <color auto="1"/>
          <name val="Verdana"/>
          <scheme val="none"/>
        </font>
        <fill>
          <patternFill patternType="solid">
            <bgColor rgb="FFD8D8D8"/>
          </patternFill>
        </fill>
        <alignment vertical="top"/>
        <border outline="0">
          <left style="thin">
            <color indexed="64"/>
          </left>
          <right style="thin">
            <color indexed="64"/>
          </right>
          <top style="thin">
            <color indexed="64"/>
          </top>
          <bottom style="thin">
            <color indexed="64"/>
          </bottom>
        </border>
      </ndxf>
    </rcc>
    <rcc rId="0" sId="2" dxf="1">
      <nc r="F53" t="inlineStr">
        <is>
          <t>Samme</t>
        </is>
      </nc>
      <ndxf>
        <font>
          <sz val="8"/>
          <color auto="1"/>
          <name val="Verdana"/>
          <scheme val="none"/>
        </font>
        <fill>
          <patternFill patternType="solid">
            <bgColor rgb="FFD8D8D8"/>
          </patternFill>
        </fill>
        <alignment vertical="top"/>
        <border outline="0">
          <left style="thin">
            <color indexed="64"/>
          </left>
          <right style="thin">
            <color indexed="64"/>
          </right>
          <top style="thin">
            <color indexed="64"/>
          </top>
          <bottom style="thin">
            <color indexed="64"/>
          </bottom>
        </border>
      </ndxf>
    </rcc>
    <rfmt sheetId="2" sqref="G53" start="0" length="0">
      <dxf>
        <font>
          <sz val="8"/>
          <color rgb="FF000000"/>
          <name val="Verdana"/>
          <scheme val="none"/>
        </font>
        <alignment horizontal="center" vertical="top" wrapText="1"/>
        <border outline="0">
          <left style="thin">
            <color indexed="64"/>
          </left>
          <right style="thin">
            <color indexed="64"/>
          </right>
          <top style="thin">
            <color indexed="64"/>
          </top>
          <bottom style="thin">
            <color indexed="64"/>
          </bottom>
        </border>
      </dxf>
    </rfmt>
    <rfmt sheetId="2" sqref="H53" start="0" length="0">
      <dxf>
        <alignment vertical="top" wrapText="1"/>
        <border outline="0">
          <left style="thin">
            <color indexed="64"/>
          </left>
          <right style="thin">
            <color indexed="64"/>
          </right>
          <top style="thin">
            <color indexed="64"/>
          </top>
          <bottom style="thin">
            <color indexed="64"/>
          </bottom>
        </border>
      </dxf>
    </rfmt>
    <rfmt sheetId="2" sqref="I53" start="0" length="0">
      <dxf>
        <fill>
          <patternFill patternType="solid">
            <bgColor theme="0"/>
          </patternFill>
        </fill>
        <border outline="0">
          <left style="thin">
            <color indexed="64"/>
          </left>
          <right style="thin">
            <color indexed="64"/>
          </right>
          <top style="thin">
            <color indexed="64"/>
          </top>
          <bottom style="thin">
            <color indexed="64"/>
          </bottom>
        </border>
      </dxf>
    </rfmt>
    <rfmt sheetId="2" sqref="J53" start="0" length="0">
      <dxf>
        <fill>
          <patternFill patternType="solid">
            <bgColor theme="0"/>
          </patternFill>
        </fill>
        <border outline="0">
          <left style="thin">
            <color indexed="64"/>
          </left>
          <right style="thin">
            <color indexed="64"/>
          </right>
          <top style="thin">
            <color indexed="64"/>
          </top>
          <bottom style="thin">
            <color indexed="64"/>
          </bottom>
        </border>
      </dxf>
    </rfmt>
    <rfmt sheetId="2" sqref="K53" start="0" length="0">
      <dxf>
        <fill>
          <patternFill patternType="solid">
            <bgColor theme="0"/>
          </patternFill>
        </fill>
        <border outline="0">
          <left style="thin">
            <color indexed="64"/>
          </left>
          <right style="thin">
            <color indexed="64"/>
          </right>
          <top style="thin">
            <color indexed="64"/>
          </top>
          <bottom style="thin">
            <color indexed="64"/>
          </bottom>
        </border>
      </dxf>
    </rfmt>
    <rcc rId="0" sId="2" dxf="1">
      <nc r="L53" t="inlineStr">
        <is>
          <t>o</t>
        </is>
      </nc>
      <ndxf>
        <fill>
          <patternFill patternType="solid">
            <bgColor theme="0"/>
          </patternFill>
        </fill>
        <border outline="0">
          <left style="thin">
            <color indexed="64"/>
          </left>
          <right style="thin">
            <color indexed="64"/>
          </right>
          <top style="thin">
            <color indexed="64"/>
          </top>
          <bottom style="thin">
            <color indexed="64"/>
          </bottom>
        </border>
      </ndxf>
    </rcc>
  </rrc>
  <rcc rId="1215" sId="2">
    <oc r="A60" t="inlineStr">
      <is>
        <r>
          <t>5.</t>
        </r>
        <r>
          <rPr>
            <sz val="8"/>
            <color rgb="FF00B050"/>
            <rFont val="Verdana"/>
            <family val="2"/>
          </rPr>
          <t>2</t>
        </r>
      </is>
    </oc>
    <nc r="A60" t="inlineStr">
      <is>
        <t>5.1</t>
      </is>
    </nc>
  </rcc>
  <rcc rId="1216" sId="2">
    <nc r="A61" t="inlineStr">
      <is>
        <t>5.1.1</t>
      </is>
    </nc>
  </rcc>
  <rcc rId="1217" sId="2">
    <nc r="A62" t="inlineStr">
      <is>
        <t>5.1.2</t>
      </is>
    </nc>
  </rcc>
  <rcc rId="1218" sId="2">
    <nc r="A63" t="inlineStr">
      <is>
        <t>5.2</t>
      </is>
    </nc>
  </rcc>
  <rcc rId="1219" sId="2">
    <oc r="A61" t="inlineStr">
      <is>
        <r>
          <t>5.</t>
        </r>
        <r>
          <rPr>
            <sz val="8"/>
            <color rgb="FF00B050"/>
            <rFont val="Verdana"/>
            <family val="2"/>
          </rPr>
          <t>1</t>
        </r>
      </is>
    </oc>
    <nc r="A61" t="inlineStr">
      <is>
        <t>5.2</t>
      </is>
    </nc>
  </rcc>
  <rcc rId="1220" sId="2">
    <oc r="A62" t="inlineStr">
      <is>
        <t>5.2</t>
      </is>
    </oc>
    <nc r="A62" t="inlineStr">
      <is>
        <t>5.2.1</t>
      </is>
    </nc>
  </rcc>
  <rcc rId="1221" sId="2">
    <oc r="B64" t="inlineStr">
      <is>
        <t>Rengørings- og vaskemidler overholder krav. 50 % af det mest anvendte er miljømærket</t>
      </is>
    </oc>
    <nc r="B64" t="inlineStr">
      <is>
        <t>Rengørings- og vaskemidler overholder krav. 90 % af det mest anvendte er miljømærket</t>
      </is>
    </nc>
  </rcc>
  <rfmt sheetId="2" sqref="A65:XFD65" start="0" length="2147483647">
    <dxf>
      <font>
        <color rgb="FFFF0000"/>
      </font>
    </dxf>
  </rfmt>
  <rrc rId="1222" sId="2" ref="A65:XFD65" action="deleteRow">
    <rfmt sheetId="2" xfDxf="1" sqref="A65:XFD65" start="0" length="0">
      <dxf>
        <font>
          <sz val="8"/>
          <color rgb="FFFF0000"/>
          <name val="Verdana"/>
          <scheme val="none"/>
        </font>
      </dxf>
    </rfmt>
    <rcc rId="0" sId="2" dxf="1">
      <nc r="A65" t="inlineStr">
        <is>
          <t>5.11</t>
        </is>
      </nc>
      <ndxf>
        <fill>
          <patternFill patternType="solid">
            <bgColor rgb="FFD8D8D8"/>
          </patternFill>
        </fill>
        <alignment vertical="top" wrapText="1"/>
        <border outline="0">
          <left style="thin">
            <color indexed="64"/>
          </left>
          <right style="thin">
            <color indexed="64"/>
          </right>
          <top style="thin">
            <color indexed="64"/>
          </top>
          <bottom style="thin">
            <color indexed="64"/>
          </bottom>
        </border>
      </ndxf>
    </rcc>
    <rcc rId="0" sId="2" dxf="1">
      <nc r="B65" t="inlineStr">
        <is>
          <t>90 % miljømærkede rengøringsprodukt</t>
        </is>
      </nc>
      <ndxf>
        <fill>
          <patternFill patternType="solid">
            <bgColor rgb="FFD8D8D8"/>
          </patternFill>
        </fill>
        <alignment vertical="top" wrapText="1"/>
        <border outline="0">
          <left style="thin">
            <color indexed="64"/>
          </left>
          <right style="thin">
            <color indexed="64"/>
          </right>
          <top style="thin">
            <color indexed="64"/>
          </top>
          <bottom style="thin">
            <color indexed="64"/>
          </bottom>
        </border>
      </ndxf>
    </rcc>
    <rcc rId="0" sId="2" dxf="1">
      <nc r="C65" t="inlineStr">
        <is>
          <t>Alle rengøringsprodukter er miljømærket.</t>
        </is>
      </nc>
      <ndxf>
        <fill>
          <patternFill patternType="solid">
            <bgColor rgb="FFD8D8D8"/>
          </patternFill>
        </fill>
        <alignment vertical="top" wrapText="1"/>
        <border outline="0">
          <left style="thin">
            <color indexed="64"/>
          </left>
          <right style="thin">
            <color indexed="64"/>
          </right>
          <top style="thin">
            <color indexed="64"/>
          </top>
          <bottom style="thin">
            <color indexed="64"/>
          </bottom>
        </border>
      </ndxf>
    </rcc>
    <rcc rId="0" sId="2" dxf="1">
      <nc r="D65" t="inlineStr">
        <is>
          <t>Også stramning</t>
        </is>
      </nc>
      <ndxf>
        <fill>
          <patternFill patternType="solid">
            <bgColor rgb="FFD8D8D8"/>
          </patternFill>
        </fill>
        <alignment vertical="top" wrapText="1"/>
        <border outline="0">
          <left style="thin">
            <color indexed="64"/>
          </left>
          <right style="thin">
            <color indexed="64"/>
          </right>
          <top style="thin">
            <color indexed="64"/>
          </top>
          <bottom style="thin">
            <color indexed="64"/>
          </bottom>
        </border>
      </ndxf>
    </rcc>
    <rcc rId="0" sId="2" dxf="1">
      <nc r="E65" t="inlineStr">
        <is>
          <t>Pointkriterium 
3 point</t>
        </is>
      </nc>
      <ndxf>
        <fill>
          <patternFill patternType="solid">
            <bgColor rgb="FFD8D8D8"/>
          </patternFill>
        </fill>
        <alignment vertical="top" wrapText="1"/>
        <border outline="0">
          <left style="thin">
            <color indexed="64"/>
          </left>
          <right style="thin">
            <color indexed="64"/>
          </right>
          <top style="thin">
            <color indexed="64"/>
          </top>
          <bottom style="thin">
            <color indexed="64"/>
          </bottom>
        </border>
      </ndxf>
    </rcc>
    <rcc rId="0" sId="2" dxf="1">
      <nc r="F65" t="inlineStr">
        <is>
          <t>Stramning</t>
        </is>
      </nc>
      <ndxf>
        <fill>
          <patternFill patternType="solid">
            <bgColor rgb="FFD8D8D8"/>
          </patternFill>
        </fill>
        <alignment vertical="top" wrapText="1"/>
        <border outline="0">
          <left style="thin">
            <color indexed="64"/>
          </left>
          <right style="thin">
            <color indexed="64"/>
          </right>
          <top style="thin">
            <color indexed="64"/>
          </top>
          <bottom style="thin">
            <color indexed="64"/>
          </bottom>
        </border>
      </ndxf>
    </rcc>
    <rfmt sheetId="2" sqref="G65" start="0" length="0">
      <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dxf>
    </rfmt>
    <rfmt sheetId="2" sqref="H65" start="0" length="0">
      <dxf>
        <fill>
          <patternFill patternType="solid">
            <bgColor theme="0"/>
          </patternFill>
        </fill>
        <alignment vertical="top" wrapText="1"/>
        <border outline="0">
          <left style="thin">
            <color indexed="64"/>
          </left>
          <right style="thin">
            <color indexed="64"/>
          </right>
          <top style="thin">
            <color indexed="64"/>
          </top>
          <bottom style="thin">
            <color indexed="64"/>
          </bottom>
        </border>
      </dxf>
    </rfmt>
    <rcc rId="0" sId="2" dxf="1">
      <nc r="I65">
        <v>0</v>
      </nc>
      <ndxf>
        <fill>
          <patternFill patternType="solid">
            <bgColor theme="0"/>
          </patternFill>
        </fill>
        <border outline="0">
          <left style="thin">
            <color indexed="64"/>
          </left>
          <right style="thin">
            <color indexed="64"/>
          </right>
          <top style="thin">
            <color indexed="64"/>
          </top>
          <bottom style="thin">
            <color indexed="64"/>
          </bottom>
        </border>
      </ndxf>
    </rcc>
    <rfmt sheetId="2" sqref="J65" start="0" length="0">
      <dxf>
        <fill>
          <patternFill patternType="solid">
            <bgColor theme="0"/>
          </patternFill>
        </fill>
        <border outline="0">
          <left style="thin">
            <color indexed="64"/>
          </left>
          <right style="thin">
            <color indexed="64"/>
          </right>
          <top style="thin">
            <color indexed="64"/>
          </top>
          <bottom style="thin">
            <color indexed="64"/>
          </bottom>
        </border>
      </dxf>
    </rfmt>
    <rfmt sheetId="2" sqref="K65" start="0" length="0">
      <dxf>
        <fill>
          <patternFill patternType="solid">
            <bgColor theme="0"/>
          </patternFill>
        </fill>
        <border outline="0">
          <left style="thin">
            <color indexed="64"/>
          </left>
          <right style="thin">
            <color indexed="64"/>
          </right>
          <top style="thin">
            <color indexed="64"/>
          </top>
          <bottom style="thin">
            <color indexed="64"/>
          </bottom>
        </border>
      </dxf>
    </rfmt>
    <rcc rId="0" sId="2" dxf="1">
      <nc r="L65" t="inlineStr">
        <is>
          <t>p</t>
        </is>
      </nc>
      <ndxf>
        <fill>
          <patternFill patternType="solid">
            <bgColor theme="0"/>
          </patternFill>
        </fill>
        <border outline="0">
          <left style="thin">
            <color indexed="64"/>
          </left>
          <right style="thin">
            <color indexed="64"/>
          </right>
          <top style="thin">
            <color indexed="64"/>
          </top>
          <bottom style="thin">
            <color indexed="64"/>
          </bottom>
        </border>
      </ndxf>
    </rcc>
  </rrc>
  <rcc rId="1223" sId="2">
    <oc r="A64" t="inlineStr">
      <is>
        <t>5.10</t>
      </is>
    </oc>
    <nc r="A64" t="inlineStr">
      <is>
        <t>5.11</t>
      </is>
    </nc>
  </rcc>
  <rcc rId="1224" sId="2">
    <oc r="B126" t="inlineStr">
      <is>
        <t>90 % er lavenergibelysning</t>
      </is>
    </oc>
    <nc r="B126" t="inlineStr">
      <is>
        <t>100 % er lavenergibelysning</t>
      </is>
    </nc>
  </rcc>
  <rcc rId="1225" sId="2">
    <oc r="C126" t="inlineStr">
      <is>
        <r>
          <rPr>
            <sz val="8"/>
            <color rgb="FF00B050"/>
            <rFont val="Verdana"/>
            <family val="2"/>
          </rPr>
          <t>Alt</t>
        </r>
        <r>
          <rPr>
            <sz val="8"/>
            <rFont val="Verdana"/>
            <family val="2"/>
          </rPr>
          <t xml:space="preserve"> virksomhedens belysning er energieffektiv.</t>
        </r>
      </is>
    </oc>
    <nc r="C126" t="inlineStr">
      <is>
        <r>
          <rPr>
            <sz val="8"/>
            <color rgb="FF00B050"/>
            <rFont val="Verdana"/>
            <family val="2"/>
          </rPr>
          <t>Al</t>
        </r>
        <r>
          <rPr>
            <sz val="8"/>
            <rFont val="Verdana"/>
            <family val="2"/>
          </rPr>
          <t xml:space="preserve"> virksomhedens belysning er energieffektiv.</t>
        </r>
      </is>
    </nc>
  </rcc>
  <rdn rId="0" localSheetId="2" customView="1" name="Z_00A825A0_F9D9_45CB_B60E_5152BA520B9A_.wvu.Cols" hidden="1" oldHidden="1">
    <formula>'B. Kriterier'!$D:$D,'B. Kriterier'!$F:$F</formula>
  </rdn>
  <rdn rId="0" localSheetId="2" customView="1" name="Z_00A825A0_F9D9_45CB_B60E_5152BA520B9A_.wvu.FilterData" hidden="1" oldHidden="1">
    <formula>'B. Kriterier'!$A$1:$L$204</formula>
  </rdn>
  <rcv guid="{00A825A0-F9D9-45CB-B60E-5152BA520B9A}" action="add"/>
</revisions>
</file>

<file path=xl/revisions/revisionLog12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47" sId="2">
    <oc r="B40" t="inlineStr">
      <is>
        <t>Centrale placerede toiletter skal have dobbeltskyl inden 1 år</t>
      </is>
    </oc>
    <nc r="B40" t="inlineStr">
      <is>
        <t>Centralt placerede toiletter skal have dobbeltskyl inden 1 år</t>
      </is>
    </nc>
  </rcc>
</revisions>
</file>

<file path=xl/revisions/revisionLog13.xml><?xml version="1.0" encoding="utf-8"?>
<revisions xmlns="http://schemas.openxmlformats.org/spreadsheetml/2006/main" xmlns:r="http://schemas.openxmlformats.org/officeDocument/2006/relationships">
  <rcv guid="{507F482F-13C0-4805-AED4-AEDBC347912B}" action="delete"/>
  <rdn rId="0" localSheetId="2" customView="1" name="Z_507F482F_13C0_4805_AED4_AEDBC347912B_.wvu.FilterData" hidden="1" oldHidden="1">
    <formula>'B. Kriterier 2022'!$A$1:$L$202</formula>
    <oldFormula>'B. Kriterier 2022'!$A$1:$L$202</oldFormula>
  </rdn>
  <rcv guid="{507F482F-13C0-4805-AED4-AEDBC347912B}" action="add"/>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48" sId="2">
    <oc r="B48" t="inlineStr">
      <is>
        <t>Værelses håndvask under 6 l/min</t>
      </is>
    </oc>
    <nc r="B48" t="inlineStr">
      <is>
        <t>Værelseshåndvask under 6 l/min</t>
      </is>
    </nc>
  </rcc>
  <rcc rId="1449" sId="2">
    <oc r="B49" t="inlineStr">
      <is>
        <t>Værelses håndvask under 4 l/min</t>
      </is>
    </oc>
    <nc r="B49" t="inlineStr">
      <is>
        <t>Værelseshåndvask under 4 l/min</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0" sId="2">
    <oc r="C60" t="inlineStr">
      <is>
        <r>
          <t xml:space="preserve">Virksomheden bruger dispenser </t>
        </r>
        <r>
          <rPr>
            <sz val="8"/>
            <color rgb="FF00B050"/>
            <rFont val="Verdana"/>
            <family val="2"/>
          </rPr>
          <t xml:space="preserve">eller opfyldningsbeholdere for </t>
        </r>
        <r>
          <rPr>
            <sz val="8"/>
            <color theme="1"/>
            <rFont val="Verdana"/>
            <family val="2"/>
          </rPr>
          <t>håndsæbe/shampoo.</t>
        </r>
      </is>
    </oc>
    <nc r="C60" t="inlineStr">
      <is>
        <r>
          <t xml:space="preserve">Virksomheden bruger dispensere </t>
        </r>
        <r>
          <rPr>
            <sz val="8"/>
            <color rgb="FF00B050"/>
            <rFont val="Verdana"/>
            <family val="2"/>
          </rPr>
          <t xml:space="preserve">eller opfyldningsbeholdere for </t>
        </r>
        <r>
          <rPr>
            <sz val="8"/>
            <color theme="1"/>
            <rFont val="Verdana"/>
            <family val="2"/>
          </rPr>
          <t>håndsæbe/shampoo.</t>
        </r>
      </is>
    </nc>
  </rcc>
  <rcc rId="1451" sId="2">
    <oc r="C62" t="inlineStr">
      <is>
        <r>
          <t>Virksomheden bruger nedbrydeligt emballage for engangspakninger for håndsæ-be/shampoo</t>
        </r>
        <r>
          <rPr>
            <sz val="8"/>
            <color rgb="FF00B050"/>
            <rFont val="Verdana"/>
            <family val="2"/>
          </rPr>
          <t xml:space="preserve"> eller udleveres kun ved hen-vendelse.</t>
        </r>
      </is>
    </oc>
    <nc r="C62" t="inlineStr">
      <is>
        <r>
          <t>Virksomheden bruger nedbrydeligt emballage for engangspakninger for håndsæbe/shampoo</t>
        </r>
        <r>
          <rPr>
            <sz val="8"/>
            <color rgb="FF00B050"/>
            <rFont val="Verdana"/>
            <family val="2"/>
          </rPr>
          <t xml:space="preserve"> eller udleveres kun ved henvendelse.</t>
        </r>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2" sId="2">
    <oc r="C96" t="inlineStr">
      <is>
        <t>Virksomheden skal hvert 5. år iværksætte et energisyn i form af en energigennemgang, energirapport eller energimærkning, som indsendes første gang med ansøgningen.</t>
      </is>
    </oc>
    <nc r="C96" t="inlineStr">
      <is>
        <t>Virksomheden skal hvert 5. år iværksætte en energigennemgang i form af energisyn, energirapport eller energimærkning, som indsendes første gang med ansøgningen.</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3" sId="2">
    <oc r="C107" t="inlineStr">
      <is>
        <t>50 % af virksomheden energiforbrug dækkes af egen vedvarende energiproduktion (solvarmeanlæg, solcelleanlæg, biobrændselsfyr, jordvarme eller vindmølle).</t>
      </is>
    </oc>
    <nc r="C107" t="inlineStr">
      <is>
        <t>50 % af virksomhedens energiforbrug dækkes af egen vedvarende energiproduktion (solvarmeanlæg, solcelleanlæg, biobrændselsfyr, jordvarme eller vindmølle).</t>
      </is>
    </nc>
  </rcc>
  <rcc rId="1454" sId="2">
    <oc r="C144" t="inlineStr">
      <is>
        <t>Virksomheden gør en indsat for at minimere kødforbruget og reducere især brug af kød med højt CO2-forbrug.</t>
      </is>
    </oc>
    <nc r="C144" t="inlineStr">
      <is>
        <t>Virksomheden gør en indsat for at minimere kødforbruget og reducere især brug af kød med højt CO2-aftryk.</t>
      </is>
    </nc>
  </rcc>
  <rcc rId="1455" sId="2">
    <oc r="C170" t="inlineStr">
      <is>
        <t>Virksomhederne informerer om nærmest sted, som udlejer cykler.</t>
      </is>
    </oc>
    <nc r="C170" t="inlineStr">
      <is>
        <t>Virksomhederne informerer om nærmeste sted, som udlejer cykler.</t>
      </is>
    </nc>
  </rcc>
  <rcc rId="1456" sId="2">
    <oc r="C178" t="inlineStr">
      <is>
        <r>
          <t xml:space="preserve">Nyindkøbte </t>
        </r>
        <r>
          <rPr>
            <sz val="8"/>
            <color rgb="FF00B050"/>
            <rFont val="Verdana"/>
            <family val="2"/>
          </rPr>
          <t xml:space="preserve">elektronisk udstyr </t>
        </r>
        <r>
          <rPr>
            <sz val="8"/>
            <rFont val="Verdana"/>
            <family val="2"/>
          </rPr>
          <t>skal være miljømærket, energisparemærket og/eller være fremstillet på en miljøcertificeret virksomhed.</t>
        </r>
      </is>
    </oc>
    <nc r="C178" t="inlineStr">
      <is>
        <r>
          <t xml:space="preserve">Nyindkøbt </t>
        </r>
        <r>
          <rPr>
            <sz val="8"/>
            <color rgb="FF00B050"/>
            <rFont val="Verdana"/>
            <family val="2"/>
          </rPr>
          <t xml:space="preserve">elektronisk udstyr </t>
        </r>
        <r>
          <rPr>
            <sz val="8"/>
            <rFont val="Verdana"/>
            <family val="2"/>
          </rPr>
          <t>skal være miljømærket, energisparemærket og/eller være fremstillet på en miljøcertificeret virksomhed.</t>
        </r>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7" sId="2">
    <oc r="B180" t="inlineStr">
      <is>
        <t>Brev- og kopipapir ikke klorbleget og skal miljømærket eller genbrug</t>
      </is>
    </oc>
    <nc r="B180" t="inlineStr">
      <is>
        <t>Brev- og kopipapir ikke klorbleget og miljømærket eller genbrug</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8" sId="2">
    <oc r="B181" t="inlineStr">
      <is>
        <t>Trygsager på miljøcertificeret sted</t>
      </is>
    </oc>
    <nc r="B181" t="inlineStr">
      <is>
        <t>Tryksager på miljøcertificeret sted</t>
      </is>
    </nc>
  </rcc>
</revisions>
</file>

<file path=xl/revisions/revisionLog19.xml><?xml version="1.0" encoding="utf-8"?>
<revisions xmlns="http://schemas.openxmlformats.org/spreadsheetml/2006/main" xmlns:r="http://schemas.openxmlformats.org/officeDocument/2006/relationships">
  <rfmt sheetId="3" sqref="A1:B1">
    <dxf>
      <fill>
        <patternFill>
          <bgColor rgb="FF00B050"/>
        </patternFill>
      </fill>
    </dxf>
  </rfmt>
  <rfmt sheetId="3" sqref="A1:B1" start="0" length="2147483647">
    <dxf>
      <font>
        <color theme="0"/>
      </font>
    </dxf>
  </rfmt>
  <rfmt sheetId="3" sqref="A2" start="0" length="2147483647">
    <dxf>
      <font>
        <color auto="1"/>
      </font>
    </dxf>
  </rfmt>
  <rfmt sheetId="3" sqref="A3" start="0" length="0">
    <dxf/>
  </rfmt>
  <rfmt sheetId="3" xfDxf="1" sqref="A2" start="0" length="0">
    <dxf>
      <font>
        <sz val="8"/>
        <color auto="1"/>
        <name val="Verdana"/>
        <scheme val="none"/>
      </font>
      <fill>
        <patternFill patternType="solid">
          <bgColor rgb="FFD8D8D8"/>
        </patternFill>
      </fill>
      <alignment vertical="top" wrapText="1" readingOrder="0"/>
      <border outline="0">
        <left style="thin">
          <color indexed="64"/>
        </left>
        <right style="thin">
          <color indexed="64"/>
        </right>
        <top style="thin">
          <color indexed="64"/>
        </top>
        <bottom style="thin">
          <color indexed="64"/>
        </bottom>
      </border>
    </dxf>
  </rfmt>
  <rcc rId="1534" sId="3">
    <nc r="A2" t="inlineStr">
      <is>
        <t>Hvormår kan vi ansøge?</t>
      </is>
    </nc>
  </rcc>
  <rfmt sheetId="3" sqref="B3" start="0" length="0">
    <dxf/>
  </rfmt>
  <rcc rId="1535" sId="3">
    <oc r="B3" t="inlineStr">
      <is>
        <t>I åbner excel-arket og gemmer det på jeres eget drev eller netværk. Herefter udfylder i skemaet, gemmer igen og indsender det elektronisk til green-key@horesta.dk.
Arket kan bruges, som jeres eget værktøj til miljøarbejdet.
Indholdet bliver indtastet i elektronisk ark, når og hvis I tildeles Green Key.</t>
      </is>
    </oc>
    <nc r="B3" t="inlineStr">
      <is>
        <t>I åbner excel-arket og gemmer det på jeres eget drev eller netværk. Herefter udfylder i skemaet, gemmer igen og indsender det elektronisk til green-key@horesta.dk.
Arket kan bruges, som jeres eget værktøj til miljøarbejdet.
Indholdet bliver indtastet i elektronisk ark, når og hvis I tildeles Green Key.
I kan også få tilsendt skemaet elektronisk ved henvendelse til sekretariatet.</t>
      </is>
    </nc>
  </rcc>
  <rcc rId="1536" sId="3" odxf="1" dxf="1">
    <oc r="B4" t="inlineStr">
      <is>
        <t>De ark, som er farvet grønt "Virksomhedsdata" og "Kriterier" skal udfyldes. De resterende ark markeret med blåt er til eget brug for overblik og inspiration.</t>
      </is>
    </oc>
    <nc r="B4" t="inlineStr">
      <is>
        <t>De ark, som er farvet grønt "Kriterier" skal udfyldes. De resterende ark markeret med blåt er til eget brug for overblik og inspiration.</t>
      </is>
    </nc>
    <odxf/>
    <ndxf/>
  </rcc>
  <rrc rId="1537" sId="3" ref="A5:XFD5" action="insertRow"/>
  <rcc rId="1538" sId="3">
    <nc r="A5" t="inlineStr">
      <is>
        <t>Hvad skal vi udfylde i 2022, hvis vi allerede er medlem?</t>
      </is>
    </nc>
  </rcc>
  <rcc rId="1539" sId="3">
    <nc r="B5" t="inlineStr">
      <is>
        <t>Her skal I kun udfylde de nye eller reviderede kriterier. I kan modtage jeres skema, som url-adresse, hvor I kan opdatere indholdet.</t>
      </is>
    </nc>
  </rcc>
  <rfmt sheetId="3" sqref="B6" start="0" length="0">
    <dxf/>
  </rfmt>
  <rcc rId="1540" sId="3">
    <oc r="B6" t="inlineStr">
      <is>
        <t>Svar ja, nej og ikke relevant i kolonne "E" i skema B og uddyb i kolonne "F". I kolonne "G" kan i samtælle jeres pointkriterier.</t>
      </is>
    </oc>
    <nc r="B6" t="inlineStr">
      <is>
        <t>Svar ja, nej og ikke relevant i kolonne "G" i skema B og uddyb i kolonne "H". I kolonne "I" kan i samtælle jeres pointkriterier.</t>
      </is>
    </nc>
  </rcc>
  <rfmt sheetId="1" sqref="A1:C1">
    <dxf>
      <fill>
        <patternFill>
          <bgColor rgb="FF00B050"/>
        </patternFill>
      </fill>
    </dxf>
  </rfmt>
  <rfmt sheetId="1" sqref="A1:C1" start="0" length="2147483647">
    <dxf>
      <font>
        <color theme="0"/>
      </font>
    </dxf>
  </rfmt>
  <rfmt sheetId="1" sqref="A23:C23">
    <dxf>
      <fill>
        <patternFill>
          <bgColor rgb="FF00B050"/>
        </patternFill>
      </fill>
    </dxf>
  </rfmt>
  <rfmt sheetId="1" sqref="A23:C23" start="0" length="2147483647">
    <dxf>
      <font>
        <color theme="0"/>
      </font>
    </dxf>
  </rfmt>
  <rcc rId="1541" sId="1">
    <nc r="B1" t="inlineStr">
      <is>
        <t>Om virksomheden</t>
      </is>
    </nc>
  </rcc>
  <rfmt sheetId="3" sqref="B14" start="0" length="0">
    <dxf/>
  </rfmt>
  <rcc rId="1542" sId="3">
    <oc r="B14" t="inlineStr">
      <is>
        <t>Virksomheden skal sammenlagt opnå 30 % af pointene, hvilket svarer til omkring 40 point</t>
      </is>
    </oc>
    <nc r="B14" t="inlineStr">
      <is>
        <t>Virksomheden skal sammenlagt opnå 40 % af pointene, hvilket svarer til omkring 100 point, hvis alle point tælles med</t>
      </is>
    </nc>
  </rcc>
  <rcc rId="1543" sId="2">
    <oc r="L200" t="inlineStr">
      <is>
        <t>p</t>
      </is>
    </oc>
    <nc r="L200" t="inlineStr">
      <is>
        <t>ps</t>
      </is>
    </nc>
  </rcc>
  <rcc rId="1544" sId="2">
    <oc r="L201" t="inlineStr">
      <is>
        <t>p</t>
      </is>
    </oc>
    <nc r="L201" t="inlineStr">
      <is>
        <t>ps</t>
      </is>
    </nc>
  </rcc>
  <rcc rId="1545" sId="2">
    <oc r="L202" t="inlineStr">
      <is>
        <t>p</t>
      </is>
    </oc>
    <nc r="L202" t="inlineStr">
      <is>
        <t>ps</t>
      </is>
    </nc>
  </rcc>
  <rcc rId="1546" sId="2">
    <oc r="J2">
      <v>11</v>
    </oc>
    <nc r="J2">
      <f>SUM(J3:K12)</f>
    </nc>
  </rcc>
  <rcc rId="1547" sId="2" odxf="1" dxf="1">
    <nc r="A207" t="inlineStr">
      <is>
        <t>Nr.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48" sId="2" odxf="1" dxf="1">
    <nc r="B207" t="inlineStr">
      <is>
        <t>Kort beskrivelse</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49" sId="2" odxf="1" dxf="1">
    <nc r="C207" t="inlineStr">
      <is>
        <t>Kriterium</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50" sId="2" odxf="1" dxf="1">
    <nc r="D207" t="inlineStr">
      <is>
        <t>Kommentar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51" sId="2" odxf="1" dxf="1">
    <nc r="E207" t="inlineStr">
      <is>
        <t>Type</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552" sId="2" odxf="1" dxf="1">
    <nc r="F207" t="inlineStr">
      <is>
        <t>Ny del</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553" sId="2" odxf="1" dxf="1">
    <nc r="G207" t="inlineStr">
      <is>
        <t>Ja/nej</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8"/>
        <color theme="0"/>
        <name val="Verdana"/>
        <scheme val="none"/>
      </font>
      <fill>
        <patternFill patternType="solid">
          <bgColor rgb="FF00B050"/>
        </patternFill>
      </fill>
      <alignment horizontal="center" vertical="top" wrapText="1" readingOrder="0"/>
      <border outline="0">
        <left style="thin">
          <color indexed="64"/>
        </left>
        <right style="thin">
          <color indexed="64"/>
        </right>
        <top style="thin">
          <color indexed="64"/>
        </top>
        <bottom style="thin">
          <color indexed="64"/>
        </bottom>
      </border>
    </ndxf>
  </rcc>
  <rcc rId="1554" sId="2" odxf="1" dxf="1">
    <nc r="H207" t="inlineStr">
      <is>
        <t>Evt. kommentarer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55" sId="2" odxf="1" dxf="1">
    <nc r="I207" t="inlineStr">
      <is>
        <t>Sum</t>
      </is>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556" sId="2" odxf="1" dxf="1">
    <nc r="J207" t="inlineStr">
      <is>
        <t>Point</t>
      </is>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557" sId="2" odxf="1" dxf="1">
    <nc r="K207" t="inlineStr">
      <is>
        <t>Procent</t>
      </is>
    </nc>
    <odxf>
      <font>
        <b val="0"/>
        <sz val="8"/>
        <name val="Verdana"/>
        <scheme val="none"/>
      </font>
      <numFmt numFmtId="0" formatCode="General"/>
      <fill>
        <patternFill patternType="none">
          <bgColor indexed="65"/>
        </patternFill>
      </fill>
      <border outline="0">
        <left/>
        <right/>
        <top/>
        <bottom/>
      </border>
    </odxf>
    <ndxf>
      <font>
        <b/>
        <sz val="8"/>
        <color theme="0"/>
        <name val="Verdana"/>
        <scheme val="none"/>
      </font>
      <numFmt numFmtId="13" formatCode="0%"/>
      <fill>
        <patternFill patternType="solid">
          <bgColor rgb="FF00B050"/>
        </patternFill>
      </fill>
      <border outline="0">
        <left style="thin">
          <color indexed="64"/>
        </left>
        <right style="thin">
          <color indexed="64"/>
        </right>
        <top style="thin">
          <color indexed="64"/>
        </top>
        <bottom style="thin">
          <color indexed="64"/>
        </bottom>
      </border>
    </ndxf>
  </rcc>
  <rcc rId="1558" sId="2" odxf="1" dxf="1">
    <nc r="L207" t="inlineStr">
      <is>
        <t>ps</t>
      </is>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559" sId="2" odxf="1" dxf="1">
    <nc r="A208">
      <v>1</v>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60" sId="2" odxf="1" dxf="1">
    <nc r="B208" t="inlineStr">
      <is>
        <t>Miljøledelse</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61" sId="2" odxf="1" dxf="1">
    <nc r="C208" t="inlineStr">
      <is>
        <t>Miljøledelse</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62" sId="2" odxf="1" dxf="1">
    <nc r="D208" t="inlineStr">
      <is>
        <t>Kommentar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63" sId="2" odxf="1" dxf="1">
    <nc r="E208" t="inlineStr">
      <is>
        <t>Type</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564" sId="2" odxf="1" dxf="1">
    <nc r="F208" t="inlineStr">
      <is>
        <t>Ny del</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565" sId="2" odxf="1" dxf="1">
    <nc r="G208" t="inlineStr">
      <is>
        <t>Ja/nej</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8"/>
        <color theme="0"/>
        <name val="Verdana"/>
        <scheme val="none"/>
      </font>
      <fill>
        <patternFill patternType="solid">
          <bgColor rgb="FF00B050"/>
        </patternFill>
      </fill>
      <alignment horizontal="center" vertical="top" wrapText="1" readingOrder="0"/>
      <border outline="0">
        <left style="thin">
          <color indexed="64"/>
        </left>
        <right style="thin">
          <color indexed="64"/>
        </right>
        <top style="thin">
          <color indexed="64"/>
        </top>
        <bottom style="thin">
          <color indexed="64"/>
        </bottom>
      </border>
    </ndxf>
  </rcc>
  <rcc rId="1566" sId="2" odxf="1" dxf="1">
    <nc r="H208" t="inlineStr">
      <is>
        <t>Evt. kommentarer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fmt sheetId="2" sqref="I208" start="0" length="0">
    <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dxf>
  </rfmt>
  <rfmt sheetId="2" sqref="J208" start="0" length="0">
    <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dxf>
  </rfmt>
  <rfmt sheetId="2" sqref="K208" start="0" length="0">
    <dxf>
      <font>
        <b/>
        <sz val="8"/>
        <color theme="0"/>
        <name val="Verdana"/>
        <scheme val="none"/>
      </font>
      <numFmt numFmtId="13" formatCode="0%"/>
      <fill>
        <patternFill patternType="solid">
          <bgColor rgb="FF00B050"/>
        </patternFill>
      </fill>
      <border outline="0">
        <left style="thin">
          <color indexed="64"/>
        </left>
        <right style="thin">
          <color indexed="64"/>
        </right>
        <top style="thin">
          <color indexed="64"/>
        </top>
        <bottom style="thin">
          <color indexed="64"/>
        </bottom>
      </border>
    </dxf>
  </rfmt>
  <rcc rId="1567" sId="2" odxf="1" dxf="1">
    <nc r="L208" t="inlineStr">
      <is>
        <t>ps</t>
      </is>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568" sId="2" odxf="1" dxf="1">
    <nc r="A209">
      <v>2</v>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69" sId="2" odxf="1" dxf="1">
    <nc r="B209" t="inlineStr">
      <is>
        <t>Medarbejderinddragelse</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70" sId="2" odxf="1" dxf="1">
    <nc r="C209" t="inlineStr">
      <is>
        <t>Medarbejderinddragelse</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71" sId="2" odxf="1" dxf="1">
    <nc r="D209" t="inlineStr">
      <is>
        <t>Kommentar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72" sId="2" odxf="1" dxf="1">
    <nc r="E209" t="inlineStr">
      <is>
        <t>Type</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573" sId="2" odxf="1" dxf="1">
    <nc r="F209" t="inlineStr">
      <is>
        <t>Ny del</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574" sId="2" odxf="1" dxf="1">
    <nc r="G209" t="inlineStr">
      <is>
        <t>Ja/nej</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8"/>
        <color theme="0"/>
        <name val="Verdana"/>
        <scheme val="none"/>
      </font>
      <fill>
        <patternFill patternType="solid">
          <bgColor rgb="FF00B050"/>
        </patternFill>
      </fill>
      <alignment horizontal="center" vertical="top" wrapText="1" readingOrder="0"/>
      <border outline="0">
        <left style="thin">
          <color indexed="64"/>
        </left>
        <right style="thin">
          <color indexed="64"/>
        </right>
        <top style="thin">
          <color indexed="64"/>
        </top>
        <bottom style="thin">
          <color indexed="64"/>
        </bottom>
      </border>
    </ndxf>
  </rcc>
  <rcc rId="1575" sId="2" odxf="1" dxf="1">
    <nc r="H209" t="inlineStr">
      <is>
        <t>Evt. kommentarer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fmt sheetId="2" sqref="I209" start="0" length="0">
    <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dxf>
  </rfmt>
  <rcc rId="1576" sId="2" odxf="1" dxf="1">
    <nc r="J209">
      <v>12</v>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577" sId="2" odxf="1" dxf="1" numFmtId="13">
    <nc r="K209">
      <v>0</v>
    </nc>
    <odxf>
      <font>
        <b val="0"/>
        <sz val="8"/>
        <name val="Verdana"/>
        <scheme val="none"/>
      </font>
      <numFmt numFmtId="0" formatCode="General"/>
      <fill>
        <patternFill patternType="none">
          <bgColor indexed="65"/>
        </patternFill>
      </fill>
      <border outline="0">
        <left/>
        <right/>
        <top/>
        <bottom/>
      </border>
    </odxf>
    <ndxf>
      <font>
        <b/>
        <sz val="8"/>
        <color theme="0"/>
        <name val="Verdana"/>
        <scheme val="none"/>
      </font>
      <numFmt numFmtId="13" formatCode="0%"/>
      <fill>
        <patternFill patternType="solid">
          <bgColor rgb="FF00B050"/>
        </patternFill>
      </fill>
      <border outline="0">
        <left style="thin">
          <color indexed="64"/>
        </left>
        <right style="thin">
          <color indexed="64"/>
        </right>
        <top style="thin">
          <color indexed="64"/>
        </top>
        <bottom style="thin">
          <color indexed="64"/>
        </bottom>
      </border>
    </ndxf>
  </rcc>
  <rcc rId="1578" sId="2" odxf="1" dxf="1">
    <nc r="L209" t="inlineStr">
      <is>
        <t>ps</t>
      </is>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579" sId="2" odxf="1" dxf="1">
    <nc r="A210">
      <v>3</v>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80" sId="2" odxf="1" dxf="1">
    <nc r="B210" t="inlineStr">
      <is>
        <t>Gæsteinformation</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81" sId="2" odxf="1" dxf="1">
    <nc r="C210" t="inlineStr">
      <is>
        <t>Gæsteinformation</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82" sId="2" odxf="1" dxf="1">
    <nc r="D210" t="inlineStr">
      <is>
        <t>Kommentar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83" sId="2" odxf="1" dxf="1">
    <nc r="E210" t="inlineStr">
      <is>
        <t>Type</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584" sId="2" odxf="1" dxf="1">
    <nc r="F210" t="inlineStr">
      <is>
        <t>Ny del</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585" sId="2" odxf="1" dxf="1">
    <nc r="G210" t="inlineStr">
      <is>
        <t>Ja/nej</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8"/>
        <color theme="0"/>
        <name val="Verdana"/>
        <scheme val="none"/>
      </font>
      <fill>
        <patternFill patternType="solid">
          <bgColor rgb="FF00B050"/>
        </patternFill>
      </fill>
      <alignment horizontal="center" vertical="top" wrapText="1" readingOrder="0"/>
      <border outline="0">
        <left style="thin">
          <color indexed="64"/>
        </left>
        <right style="thin">
          <color indexed="64"/>
        </right>
        <top style="thin">
          <color indexed="64"/>
        </top>
        <bottom style="thin">
          <color indexed="64"/>
        </bottom>
      </border>
    </ndxf>
  </rcc>
  <rcc rId="1586" sId="2" odxf="1" dxf="1">
    <nc r="H210" t="inlineStr">
      <is>
        <t>Evt. kommentarer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fmt sheetId="2" sqref="I210" start="0" length="0">
    <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dxf>
  </rfmt>
  <rcc rId="1587" sId="2" odxf="1" dxf="1">
    <nc r="J210">
      <v>6</v>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588" sId="2" odxf="1" dxf="1" numFmtId="13">
    <nc r="K210">
      <v>0</v>
    </nc>
    <odxf>
      <font>
        <b val="0"/>
        <sz val="8"/>
        <name val="Verdana"/>
        <scheme val="none"/>
      </font>
      <numFmt numFmtId="0" formatCode="General"/>
      <fill>
        <patternFill patternType="none">
          <bgColor indexed="65"/>
        </patternFill>
      </fill>
      <border outline="0">
        <left/>
        <right/>
        <top/>
        <bottom/>
      </border>
    </odxf>
    <ndxf>
      <font>
        <b/>
        <sz val="8"/>
        <color theme="0"/>
        <name val="Verdana"/>
        <scheme val="none"/>
      </font>
      <numFmt numFmtId="13" formatCode="0%"/>
      <fill>
        <patternFill patternType="solid">
          <bgColor rgb="FF00B050"/>
        </patternFill>
      </fill>
      <border outline="0">
        <left style="thin">
          <color indexed="64"/>
        </left>
        <right style="thin">
          <color indexed="64"/>
        </right>
        <top style="thin">
          <color indexed="64"/>
        </top>
        <bottom style="thin">
          <color indexed="64"/>
        </bottom>
      </border>
    </ndxf>
  </rcc>
  <rcc rId="1589" sId="2" odxf="1" dxf="1">
    <nc r="L210" t="inlineStr">
      <is>
        <t>ps</t>
      </is>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590" sId="2" odxf="1" dxf="1">
    <nc r="A211">
      <v>4</v>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91" sId="2" odxf="1" dxf="1">
    <nc r="B211" t="inlineStr">
      <is>
        <t>Vand</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92" sId="2" odxf="1" dxf="1">
    <nc r="C211" t="inlineStr">
      <is>
        <t>Vand</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93" sId="2" odxf="1" dxf="1">
    <nc r="D211" t="inlineStr">
      <is>
        <t>Kommentar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594" sId="2" odxf="1" dxf="1">
    <nc r="E211" t="inlineStr">
      <is>
        <t>Type</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595" sId="2" odxf="1" dxf="1">
    <nc r="F211" t="inlineStr">
      <is>
        <t>Ny del</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596" sId="2" odxf="1" dxf="1">
    <nc r="G211" t="inlineStr">
      <is>
        <t>Ja/nej</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8"/>
        <color theme="0"/>
        <name val="Verdana"/>
        <scheme val="none"/>
      </font>
      <fill>
        <patternFill patternType="solid">
          <bgColor rgb="FF00B050"/>
        </patternFill>
      </fill>
      <alignment horizontal="center" vertical="top" wrapText="1" readingOrder="0"/>
      <border outline="0">
        <left style="thin">
          <color indexed="64"/>
        </left>
        <right style="thin">
          <color indexed="64"/>
        </right>
        <top style="thin">
          <color indexed="64"/>
        </top>
        <bottom style="thin">
          <color indexed="64"/>
        </bottom>
      </border>
    </ndxf>
  </rcc>
  <rcc rId="1597" sId="2" odxf="1" dxf="1">
    <nc r="H211" t="inlineStr">
      <is>
        <t>Evt. kommentarer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fmt sheetId="2" sqref="I211" start="0" length="0">
    <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dxf>
  </rfmt>
  <rcc rId="1598" sId="2" odxf="1" dxf="1">
    <nc r="J211">
      <v>27</v>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599" sId="2" odxf="1" dxf="1" numFmtId="13">
    <nc r="K211">
      <v>0</v>
    </nc>
    <odxf>
      <font>
        <b val="0"/>
        <sz val="8"/>
        <name val="Verdana"/>
        <scheme val="none"/>
      </font>
      <numFmt numFmtId="0" formatCode="General"/>
      <fill>
        <patternFill patternType="none">
          <bgColor indexed="65"/>
        </patternFill>
      </fill>
      <border outline="0">
        <left/>
        <right/>
        <top/>
        <bottom/>
      </border>
    </odxf>
    <ndxf>
      <font>
        <b/>
        <sz val="8"/>
        <color theme="0"/>
        <name val="Verdana"/>
        <scheme val="none"/>
      </font>
      <numFmt numFmtId="13" formatCode="0%"/>
      <fill>
        <patternFill patternType="solid">
          <bgColor rgb="FF00B050"/>
        </patternFill>
      </fill>
      <border outline="0">
        <left style="thin">
          <color indexed="64"/>
        </left>
        <right style="thin">
          <color indexed="64"/>
        </right>
        <top style="thin">
          <color indexed="64"/>
        </top>
        <bottom style="thin">
          <color indexed="64"/>
        </bottom>
      </border>
    </ndxf>
  </rcc>
  <rcc rId="1600" sId="2" odxf="1" dxf="1">
    <nc r="L211" t="inlineStr">
      <is>
        <t>ps</t>
      </is>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01" sId="2" odxf="1" dxf="1">
    <nc r="A212">
      <v>5</v>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02" sId="2" odxf="1" dxf="1">
    <nc r="B212" t="inlineStr">
      <is>
        <t>Vask og rengøring</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03" sId="2" odxf="1" dxf="1">
    <nc r="C212" t="inlineStr">
      <is>
        <t>Vask og rengøring</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04" sId="2" odxf="1" dxf="1">
    <nc r="D212" t="inlineStr">
      <is>
        <t>Kommentar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05" sId="2" odxf="1" dxf="1">
    <nc r="E212" t="inlineStr">
      <is>
        <t>Type</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606" sId="2" odxf="1" dxf="1">
    <nc r="F212" t="inlineStr">
      <is>
        <t>Ny del</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607" sId="2" odxf="1" dxf="1">
    <nc r="G212" t="inlineStr">
      <is>
        <t>Ja/nej</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8"/>
        <color theme="0"/>
        <name val="Verdana"/>
        <scheme val="none"/>
      </font>
      <fill>
        <patternFill patternType="solid">
          <bgColor rgb="FF00B050"/>
        </patternFill>
      </fill>
      <alignment horizontal="center" vertical="top" wrapText="1" readingOrder="0"/>
      <border outline="0">
        <left style="thin">
          <color indexed="64"/>
        </left>
        <right style="thin">
          <color indexed="64"/>
        </right>
        <top style="thin">
          <color indexed="64"/>
        </top>
        <bottom style="thin">
          <color indexed="64"/>
        </bottom>
      </border>
    </ndxf>
  </rcc>
  <rcc rId="1608" sId="2" odxf="1" dxf="1">
    <nc r="H212" t="inlineStr">
      <is>
        <t>Evt. kommentarer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fmt sheetId="2" sqref="I212" start="0" length="0">
    <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dxf>
  </rfmt>
  <rcc rId="1609" sId="2" odxf="1" dxf="1">
    <nc r="J212">
      <v>18</v>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10" sId="2" odxf="1" dxf="1" numFmtId="13">
    <nc r="K212">
      <v>0</v>
    </nc>
    <odxf>
      <font>
        <b val="0"/>
        <sz val="8"/>
        <name val="Verdana"/>
        <scheme val="none"/>
      </font>
      <numFmt numFmtId="0" formatCode="General"/>
      <fill>
        <patternFill patternType="none">
          <bgColor indexed="65"/>
        </patternFill>
      </fill>
      <border outline="0">
        <left/>
        <right/>
        <top/>
        <bottom/>
      </border>
    </odxf>
    <ndxf>
      <font>
        <b/>
        <sz val="8"/>
        <color theme="0"/>
        <name val="Verdana"/>
        <scheme val="none"/>
      </font>
      <numFmt numFmtId="13" formatCode="0%"/>
      <fill>
        <patternFill patternType="solid">
          <bgColor rgb="FF00B050"/>
        </patternFill>
      </fill>
      <border outline="0">
        <left style="thin">
          <color indexed="64"/>
        </left>
        <right style="thin">
          <color indexed="64"/>
        </right>
        <top style="thin">
          <color indexed="64"/>
        </top>
        <bottom style="thin">
          <color indexed="64"/>
        </bottom>
      </border>
    </ndxf>
  </rcc>
  <rcc rId="1611" sId="2" odxf="1" dxf="1">
    <nc r="L212" t="inlineStr">
      <is>
        <t>ps</t>
      </is>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12" sId="2" odxf="1" dxf="1">
    <nc r="A213">
      <v>6</v>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13" sId="2" odxf="1" dxf="1">
    <nc r="B213" t="inlineStr">
      <is>
        <t>Affald</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14" sId="2" odxf="1" dxf="1">
    <nc r="C213" t="inlineStr">
      <is>
        <t>Affald</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15" sId="2" odxf="1" dxf="1">
    <nc r="D213" t="inlineStr">
      <is>
        <t>Kommentar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16" sId="2" odxf="1" dxf="1">
    <nc r="E213" t="inlineStr">
      <is>
        <t>Type</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617" sId="2" odxf="1" dxf="1">
    <nc r="F213" t="inlineStr">
      <is>
        <t>Ny del</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618" sId="2" odxf="1" dxf="1">
    <nc r="G213" t="inlineStr">
      <is>
        <t>Ja/nej</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8"/>
        <color theme="0"/>
        <name val="Verdana"/>
        <scheme val="none"/>
      </font>
      <fill>
        <patternFill patternType="solid">
          <bgColor rgb="FF00B050"/>
        </patternFill>
      </fill>
      <alignment horizontal="center" vertical="top" wrapText="1" readingOrder="0"/>
      <border outline="0">
        <left style="thin">
          <color indexed="64"/>
        </left>
        <right style="thin">
          <color indexed="64"/>
        </right>
        <top style="thin">
          <color indexed="64"/>
        </top>
        <bottom style="thin">
          <color indexed="64"/>
        </bottom>
      </border>
    </ndxf>
  </rcc>
  <rcc rId="1619" sId="2" odxf="1" dxf="1">
    <nc r="H213" t="inlineStr">
      <is>
        <t>Evt. kommentarer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fmt sheetId="2" sqref="I213" start="0" length="0">
    <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dxf>
  </rfmt>
  <rcc rId="1620" sId="2" odxf="1" dxf="1">
    <nc r="J213">
      <v>14</v>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21" sId="2" odxf="1" dxf="1" numFmtId="13">
    <nc r="K213">
      <v>0</v>
    </nc>
    <odxf>
      <font>
        <b val="0"/>
        <sz val="8"/>
        <name val="Verdana"/>
        <scheme val="none"/>
      </font>
      <numFmt numFmtId="0" formatCode="General"/>
      <fill>
        <patternFill patternType="none">
          <bgColor indexed="65"/>
        </patternFill>
      </fill>
      <border outline="0">
        <left/>
        <right/>
        <top/>
        <bottom/>
      </border>
    </odxf>
    <ndxf>
      <font>
        <b/>
        <sz val="8"/>
        <color theme="0"/>
        <name val="Verdana"/>
        <scheme val="none"/>
      </font>
      <numFmt numFmtId="13" formatCode="0%"/>
      <fill>
        <patternFill patternType="solid">
          <bgColor rgb="FF00B050"/>
        </patternFill>
      </fill>
      <border outline="0">
        <left style="thin">
          <color indexed="64"/>
        </left>
        <right style="thin">
          <color indexed="64"/>
        </right>
        <top style="thin">
          <color indexed="64"/>
        </top>
        <bottom style="thin">
          <color indexed="64"/>
        </bottom>
      </border>
    </ndxf>
  </rcc>
  <rcc rId="1622" sId="2" odxf="1" dxf="1">
    <nc r="L213" t="inlineStr">
      <is>
        <t>ps</t>
      </is>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23" sId="2" odxf="1" dxf="1">
    <nc r="A214">
      <v>7</v>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24" sId="2" odxf="1" dxf="1">
    <nc r="B214" t="inlineStr">
      <is>
        <t>Energi</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25" sId="2" odxf="1" dxf="1">
    <nc r="C214" t="inlineStr">
      <is>
        <t>Energi</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26" sId="2" odxf="1" dxf="1">
    <nc r="D214" t="inlineStr">
      <is>
        <t>Kommentar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27" sId="2" odxf="1" dxf="1">
    <nc r="E214" t="inlineStr">
      <is>
        <t>Type</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628" sId="2" odxf="1" dxf="1">
    <nc r="F214" t="inlineStr">
      <is>
        <t>Ny del</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629" sId="2" odxf="1" dxf="1">
    <nc r="G214" t="inlineStr">
      <is>
        <t>Ja/nej</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8"/>
        <color theme="0"/>
        <name val="Verdana"/>
        <scheme val="none"/>
      </font>
      <fill>
        <patternFill patternType="solid">
          <bgColor rgb="FF00B050"/>
        </patternFill>
      </fill>
      <alignment horizontal="center" vertical="top" wrapText="1" readingOrder="0"/>
      <border outline="0">
        <left style="thin">
          <color indexed="64"/>
        </left>
        <right style="thin">
          <color indexed="64"/>
        </right>
        <top style="thin">
          <color indexed="64"/>
        </top>
        <bottom style="thin">
          <color indexed="64"/>
        </bottom>
      </border>
    </ndxf>
  </rcc>
  <rcc rId="1630" sId="2" odxf="1" dxf="1">
    <nc r="H214" t="inlineStr">
      <is>
        <t>Evt. kommentarer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fmt sheetId="2" sqref="I214" start="0" length="0">
    <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dxf>
  </rfmt>
  <rcc rId="1631" sId="2" odxf="1" dxf="1">
    <nc r="J214">
      <v>61</v>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32" sId="2" odxf="1" dxf="1" numFmtId="13">
    <nc r="K214">
      <v>0</v>
    </nc>
    <odxf>
      <font>
        <b val="0"/>
        <sz val="8"/>
        <name val="Verdana"/>
        <scheme val="none"/>
      </font>
      <numFmt numFmtId="0" formatCode="General"/>
      <fill>
        <patternFill patternType="none">
          <bgColor indexed="65"/>
        </patternFill>
      </fill>
      <border outline="0">
        <left/>
        <right/>
        <top/>
        <bottom/>
      </border>
    </odxf>
    <ndxf>
      <font>
        <b/>
        <sz val="8"/>
        <color theme="0"/>
        <name val="Verdana"/>
        <scheme val="none"/>
      </font>
      <numFmt numFmtId="13" formatCode="0%"/>
      <fill>
        <patternFill patternType="solid">
          <bgColor rgb="FF00B050"/>
        </patternFill>
      </fill>
      <border outline="0">
        <left style="thin">
          <color indexed="64"/>
        </left>
        <right style="thin">
          <color indexed="64"/>
        </right>
        <top style="thin">
          <color indexed="64"/>
        </top>
        <bottom style="thin">
          <color indexed="64"/>
        </bottom>
      </border>
    </ndxf>
  </rcc>
  <rcc rId="1633" sId="2" odxf="1" dxf="1">
    <nc r="L214" t="inlineStr">
      <is>
        <t>ps</t>
      </is>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34" sId="2" odxf="1" dxf="1">
    <nc r="A215">
      <v>8</v>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35" sId="2" odxf="1" dxf="1">
    <nc r="B215" t="inlineStr">
      <is>
        <t>Fødevarer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36" sId="2" odxf="1" dxf="1">
    <nc r="C215" t="inlineStr">
      <is>
        <t>Fødevarer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37" sId="2" odxf="1" dxf="1">
    <nc r="D215" t="inlineStr">
      <is>
        <t>Kommentar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38" sId="2" odxf="1" dxf="1">
    <nc r="E215" t="inlineStr">
      <is>
        <t>Type</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639" sId="2" odxf="1" dxf="1">
    <nc r="F215" t="inlineStr">
      <is>
        <t>Ny del</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640" sId="2" odxf="1" dxf="1">
    <nc r="G215" t="inlineStr">
      <is>
        <t>Ja/nej</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8"/>
        <color theme="0"/>
        <name val="Verdana"/>
        <scheme val="none"/>
      </font>
      <fill>
        <patternFill patternType="solid">
          <bgColor rgb="FF00B050"/>
        </patternFill>
      </fill>
      <alignment horizontal="center" vertical="top" wrapText="1" readingOrder="0"/>
      <border outline="0">
        <left style="thin">
          <color indexed="64"/>
        </left>
        <right style="thin">
          <color indexed="64"/>
        </right>
        <top style="thin">
          <color indexed="64"/>
        </top>
        <bottom style="thin">
          <color indexed="64"/>
        </bottom>
      </border>
    </ndxf>
  </rcc>
  <rcc rId="1641" sId="2" odxf="1" dxf="1">
    <nc r="H215" t="inlineStr">
      <is>
        <t>Evt. kommentarer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fmt sheetId="2" sqref="I215" start="0" length="0">
    <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dxf>
  </rfmt>
  <rcc rId="1642" sId="2" odxf="1" dxf="1">
    <nc r="J215">
      <v>42</v>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43" sId="2" odxf="1" dxf="1" numFmtId="13">
    <nc r="K215">
      <v>0</v>
    </nc>
    <odxf>
      <font>
        <b val="0"/>
        <sz val="8"/>
        <name val="Verdana"/>
        <scheme val="none"/>
      </font>
      <numFmt numFmtId="0" formatCode="General"/>
      <fill>
        <patternFill patternType="none">
          <bgColor indexed="65"/>
        </patternFill>
      </fill>
      <border outline="0">
        <left/>
        <right/>
        <top/>
        <bottom/>
      </border>
    </odxf>
    <ndxf>
      <font>
        <b/>
        <sz val="8"/>
        <color theme="0"/>
        <name val="Verdana"/>
        <scheme val="none"/>
      </font>
      <numFmt numFmtId="13" formatCode="0%"/>
      <fill>
        <patternFill patternType="solid">
          <bgColor rgb="FF00B050"/>
        </patternFill>
      </fill>
      <border outline="0">
        <left style="thin">
          <color indexed="64"/>
        </left>
        <right style="thin">
          <color indexed="64"/>
        </right>
        <top style="thin">
          <color indexed="64"/>
        </top>
        <bottom style="thin">
          <color indexed="64"/>
        </bottom>
      </border>
    </ndxf>
  </rcc>
  <rcc rId="1644" sId="2" odxf="1" dxf="1">
    <nc r="L215" t="inlineStr">
      <is>
        <t>ps</t>
      </is>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45" sId="2" odxf="1" dxf="1">
    <nc r="A216">
      <v>9</v>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46" sId="2" odxf="1" dxf="1">
    <nc r="B216" t="inlineStr">
      <is>
        <t>Bygning</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47" sId="2" odxf="1" dxf="1">
    <nc r="C216" t="inlineStr">
      <is>
        <t>Bygning</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48" sId="2" odxf="1" dxf="1">
    <nc r="D216" t="inlineStr">
      <is>
        <t>Kommentar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49" sId="2" odxf="1" dxf="1">
    <nc r="E216" t="inlineStr">
      <is>
        <t>Type</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650" sId="2" odxf="1" dxf="1">
    <nc r="F216" t="inlineStr">
      <is>
        <t>Ny del</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651" sId="2" odxf="1" dxf="1">
    <nc r="G216" t="inlineStr">
      <is>
        <t>Ja/nej</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8"/>
        <color theme="0"/>
        <name val="Verdana"/>
        <scheme val="none"/>
      </font>
      <fill>
        <patternFill patternType="solid">
          <bgColor rgb="FF00B050"/>
        </patternFill>
      </fill>
      <alignment horizontal="center" vertical="top" wrapText="1" readingOrder="0"/>
      <border outline="0">
        <left style="thin">
          <color indexed="64"/>
        </left>
        <right style="thin">
          <color indexed="64"/>
        </right>
        <top style="thin">
          <color indexed="64"/>
        </top>
        <bottom style="thin">
          <color indexed="64"/>
        </bottom>
      </border>
    </ndxf>
  </rcc>
  <rcc rId="1652" sId="2" odxf="1" dxf="1">
    <nc r="H216" t="inlineStr">
      <is>
        <t>Evt. kommentarer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fmt sheetId="2" sqref="I216" start="0" length="0">
    <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dxf>
  </rfmt>
  <rcc rId="1653" sId="2" odxf="1" dxf="1">
    <nc r="J216">
      <v>10</v>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54" sId="2" odxf="1" dxf="1" numFmtId="13">
    <nc r="K216">
      <v>0</v>
    </nc>
    <odxf>
      <font>
        <b val="0"/>
        <sz val="8"/>
        <name val="Verdana"/>
        <scheme val="none"/>
      </font>
      <numFmt numFmtId="0" formatCode="General"/>
      <fill>
        <patternFill patternType="none">
          <bgColor indexed="65"/>
        </patternFill>
      </fill>
      <border outline="0">
        <left/>
        <right/>
        <top/>
        <bottom/>
      </border>
    </odxf>
    <ndxf>
      <font>
        <b/>
        <sz val="8"/>
        <color theme="0"/>
        <name val="Verdana"/>
        <scheme val="none"/>
      </font>
      <numFmt numFmtId="13" formatCode="0%"/>
      <fill>
        <patternFill patternType="solid">
          <bgColor rgb="FF00B050"/>
        </patternFill>
      </fill>
      <border outline="0">
        <left style="thin">
          <color indexed="64"/>
        </left>
        <right style="thin">
          <color indexed="64"/>
        </right>
        <top style="thin">
          <color indexed="64"/>
        </top>
        <bottom style="thin">
          <color indexed="64"/>
        </bottom>
      </border>
    </ndxf>
  </rcc>
  <rcc rId="1655" sId="2" odxf="1" dxf="1">
    <nc r="L216" t="inlineStr">
      <is>
        <t>ps</t>
      </is>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56" sId="2" odxf="1" dxf="1">
    <nc r="A217">
      <v>10</v>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57" sId="2" odxf="1" dxf="1">
    <nc r="B217" t="inlineStr">
      <is>
        <t>Udearealer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58" sId="2" odxf="1" dxf="1">
    <nc r="C217" t="inlineStr">
      <is>
        <t>Udearealer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59" sId="2" odxf="1" dxf="1">
    <nc r="D217" t="inlineStr">
      <is>
        <t>Kommentar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60" sId="2" odxf="1" dxf="1">
    <nc r="E217" t="inlineStr">
      <is>
        <t>Type</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661" sId="2" odxf="1" dxf="1">
    <nc r="F217" t="inlineStr">
      <is>
        <t>Ny del</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662" sId="2" odxf="1" dxf="1">
    <nc r="G217" t="inlineStr">
      <is>
        <t>Ja/nej</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8"/>
        <color theme="0"/>
        <name val="Verdana"/>
        <scheme val="none"/>
      </font>
      <fill>
        <patternFill patternType="solid">
          <bgColor rgb="FF00B050"/>
        </patternFill>
      </fill>
      <alignment horizontal="center" vertical="top" wrapText="1" readingOrder="0"/>
      <border outline="0">
        <left style="thin">
          <color indexed="64"/>
        </left>
        <right style="thin">
          <color indexed="64"/>
        </right>
        <top style="thin">
          <color indexed="64"/>
        </top>
        <bottom style="thin">
          <color indexed="64"/>
        </bottom>
      </border>
    </ndxf>
  </rcc>
  <rcc rId="1663" sId="2" odxf="1" dxf="1">
    <nc r="H217" t="inlineStr">
      <is>
        <t>Evt. kommentarer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fmt sheetId="2" sqref="I217" start="0" length="0">
    <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dxf>
  </rfmt>
  <rcc rId="1664" sId="2" odxf="1" dxf="1">
    <nc r="J217">
      <v>7</v>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65" sId="2" odxf="1" dxf="1" numFmtId="13">
    <nc r="K217">
      <v>0</v>
    </nc>
    <odxf>
      <font>
        <b val="0"/>
        <sz val="8"/>
        <name val="Verdana"/>
        <scheme val="none"/>
      </font>
      <numFmt numFmtId="0" formatCode="General"/>
      <fill>
        <patternFill patternType="none">
          <bgColor indexed="65"/>
        </patternFill>
      </fill>
      <border outline="0">
        <left/>
        <right/>
        <top/>
        <bottom/>
      </border>
    </odxf>
    <ndxf>
      <font>
        <b/>
        <sz val="8"/>
        <color theme="0"/>
        <name val="Verdana"/>
        <scheme val="none"/>
      </font>
      <numFmt numFmtId="13" formatCode="0%"/>
      <fill>
        <patternFill patternType="solid">
          <bgColor rgb="FF00B050"/>
        </patternFill>
      </fill>
      <border outline="0">
        <left style="thin">
          <color indexed="64"/>
        </left>
        <right style="thin">
          <color indexed="64"/>
        </right>
        <top style="thin">
          <color indexed="64"/>
        </top>
        <bottom style="thin">
          <color indexed="64"/>
        </bottom>
      </border>
    </ndxf>
  </rcc>
  <rcc rId="1666" sId="2" odxf="1" dxf="1">
    <nc r="L217" t="inlineStr">
      <is>
        <t>ps</t>
      </is>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67" sId="2" odxf="1" dxf="1">
    <nc r="A218">
      <v>11</v>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68" sId="2" odxf="1" dxf="1">
    <nc r="B218" t="inlineStr">
      <is>
        <t>Grønne aktiviteter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69" sId="2" odxf="1" dxf="1">
    <nc r="C218" t="inlineStr">
      <is>
        <t>Grønne aktiviteter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70" sId="2" odxf="1" dxf="1">
    <nc r="D218" t="inlineStr">
      <is>
        <t>Kommentar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71" sId="2" odxf="1" dxf="1">
    <nc r="E218" t="inlineStr">
      <is>
        <t>Type</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672" sId="2" odxf="1" dxf="1">
    <nc r="F218" t="inlineStr">
      <is>
        <t>Ny del</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673" sId="2" odxf="1" dxf="1">
    <nc r="G218" t="inlineStr">
      <is>
        <t>Ja/nej</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8"/>
        <color theme="0"/>
        <name val="Verdana"/>
        <scheme val="none"/>
      </font>
      <fill>
        <patternFill patternType="solid">
          <bgColor rgb="FF00B050"/>
        </patternFill>
      </fill>
      <alignment horizontal="center" vertical="top" wrapText="1" readingOrder="0"/>
      <border outline="0">
        <left style="thin">
          <color indexed="64"/>
        </left>
        <right style="thin">
          <color indexed="64"/>
        </right>
        <top style="thin">
          <color indexed="64"/>
        </top>
        <bottom style="thin">
          <color indexed="64"/>
        </bottom>
      </border>
    </ndxf>
  </rcc>
  <rcc rId="1674" sId="2" odxf="1" dxf="1">
    <nc r="H218" t="inlineStr">
      <is>
        <t>Evt. kommentarer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fmt sheetId="2" sqref="I218" start="0" length="0">
    <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dxf>
  </rfmt>
  <rcc rId="1675" sId="2" odxf="1" dxf="1">
    <nc r="J218">
      <v>9</v>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76" sId="2" odxf="1" dxf="1" numFmtId="13">
    <nc r="K218">
      <v>0</v>
    </nc>
    <odxf>
      <font>
        <b val="0"/>
        <sz val="8"/>
        <name val="Verdana"/>
        <scheme val="none"/>
      </font>
      <numFmt numFmtId="0" formatCode="General"/>
      <fill>
        <patternFill patternType="none">
          <bgColor indexed="65"/>
        </patternFill>
      </fill>
      <border outline="0">
        <left/>
        <right/>
        <top/>
        <bottom/>
      </border>
    </odxf>
    <ndxf>
      <font>
        <b/>
        <sz val="8"/>
        <color theme="0"/>
        <name val="Verdana"/>
        <scheme val="none"/>
      </font>
      <numFmt numFmtId="13" formatCode="0%"/>
      <fill>
        <patternFill patternType="solid">
          <bgColor rgb="FF00B050"/>
        </patternFill>
      </fill>
      <border outline="0">
        <left style="thin">
          <color indexed="64"/>
        </left>
        <right style="thin">
          <color indexed="64"/>
        </right>
        <top style="thin">
          <color indexed="64"/>
        </top>
        <bottom style="thin">
          <color indexed="64"/>
        </bottom>
      </border>
    </ndxf>
  </rcc>
  <rcc rId="1677" sId="2" odxf="1" dxf="1">
    <nc r="L218" t="inlineStr">
      <is>
        <t>ps</t>
      </is>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78" sId="2" odxf="1" dxf="1">
    <nc r="A219">
      <v>12</v>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79" sId="2" odxf="1" dxf="1">
    <nc r="B219" t="inlineStr">
      <is>
        <t>Administration</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80" sId="2" odxf="1" dxf="1">
    <nc r="C219" t="inlineStr">
      <is>
        <t>Administration</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81" sId="2" odxf="1" dxf="1">
    <nc r="D219" t="inlineStr">
      <is>
        <t>Kommentar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82" sId="2" odxf="1" dxf="1">
    <nc r="E219" t="inlineStr">
      <is>
        <t>Type</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683" sId="2" odxf="1" dxf="1">
    <nc r="F219" t="inlineStr">
      <is>
        <t>Ny del</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684" sId="2" odxf="1" dxf="1">
    <nc r="G219" t="inlineStr">
      <is>
        <t>Ja/nej</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8"/>
        <color theme="0"/>
        <name val="Verdana"/>
        <scheme val="none"/>
      </font>
      <fill>
        <patternFill patternType="solid">
          <bgColor rgb="FF00B050"/>
        </patternFill>
      </fill>
      <alignment horizontal="center" vertical="top" wrapText="1" readingOrder="0"/>
      <border outline="0">
        <left style="thin">
          <color indexed="64"/>
        </left>
        <right style="thin">
          <color indexed="64"/>
        </right>
        <top style="thin">
          <color indexed="64"/>
        </top>
        <bottom style="thin">
          <color indexed="64"/>
        </bottom>
      </border>
    </ndxf>
  </rcc>
  <rcc rId="1685" sId="2" odxf="1" dxf="1">
    <nc r="H219" t="inlineStr">
      <is>
        <t>Evt. kommentarer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fmt sheetId="2" sqref="I219" start="0" length="0">
    <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dxf>
  </rfmt>
  <rcc rId="1686" sId="2" odxf="1" dxf="1">
    <nc r="J219">
      <v>18</v>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87" sId="2" odxf="1" dxf="1" numFmtId="13">
    <nc r="K219">
      <v>0</v>
    </nc>
    <odxf>
      <font>
        <b val="0"/>
        <sz val="8"/>
        <name val="Verdana"/>
        <scheme val="none"/>
      </font>
      <numFmt numFmtId="0" formatCode="General"/>
      <fill>
        <patternFill patternType="none">
          <bgColor indexed="65"/>
        </patternFill>
      </fill>
      <border outline="0">
        <left/>
        <right/>
        <top/>
        <bottom/>
      </border>
    </odxf>
    <ndxf>
      <font>
        <b/>
        <sz val="8"/>
        <color theme="0"/>
        <name val="Verdana"/>
        <scheme val="none"/>
      </font>
      <numFmt numFmtId="13" formatCode="0%"/>
      <fill>
        <patternFill patternType="solid">
          <bgColor rgb="FF00B050"/>
        </patternFill>
      </fill>
      <border outline="0">
        <left style="thin">
          <color indexed="64"/>
        </left>
        <right style="thin">
          <color indexed="64"/>
        </right>
        <top style="thin">
          <color indexed="64"/>
        </top>
        <bottom style="thin">
          <color indexed="64"/>
        </bottom>
      </border>
    </ndxf>
  </rcc>
  <rcc rId="1688" sId="2" odxf="1" dxf="1">
    <nc r="L219" t="inlineStr">
      <is>
        <t>ps</t>
      </is>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89" sId="2" odxf="1" dxf="1">
    <nc r="A220">
      <v>13</v>
    </nc>
    <odxf>
      <font>
        <b val="0"/>
        <sz val="8"/>
        <name val="Verdana"/>
        <scheme val="none"/>
      </font>
      <fill>
        <patternFill patternType="none">
          <bgColor indexed="65"/>
        </patternFill>
      </fill>
      <alignment horizontal="general" vertical="bottom" wrapText="0" readingOrder="0"/>
      <border outline="0">
        <left/>
        <right/>
        <top/>
        <bottom/>
      </border>
    </odxf>
    <ndxf>
      <font>
        <b/>
        <sz val="8"/>
        <color theme="0"/>
        <name val="Verdana"/>
        <scheme val="none"/>
      </font>
      <fill>
        <patternFill patternType="solid">
          <bgColor rgb="FF00B050"/>
        </patternFill>
      </fill>
      <alignment horizontal="right" vertical="top" wrapText="1" readingOrder="0"/>
      <border outline="0">
        <left style="thin">
          <color indexed="64"/>
        </left>
        <right style="thin">
          <color indexed="64"/>
        </right>
        <top style="thin">
          <color indexed="64"/>
        </top>
        <bottom style="thin">
          <color indexed="64"/>
        </bottom>
      </border>
    </ndxf>
  </rcc>
  <rcc rId="1690" sId="2" odxf="1" dxf="1">
    <nc r="B220" t="inlineStr">
      <is>
        <t>CSR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91" sId="2" odxf="1" dxf="1">
    <nc r="C220" t="inlineStr">
      <is>
        <t>CSR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92" sId="2" odxf="1" dxf="1">
    <nc r="D220" t="inlineStr">
      <is>
        <t>Kommentar</t>
      </is>
    </nc>
    <odxf>
      <font>
        <b val="0"/>
        <sz val="11"/>
        <color theme="1"/>
        <name val="Calibri"/>
        <scheme val="minor"/>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93" sId="2" odxf="1" dxf="1">
    <nc r="E220" t="inlineStr">
      <is>
        <t>Type</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cc rId="1694" sId="2" odxf="1" dxf="1">
    <nc r="F220" t="inlineStr">
      <is>
        <t>Ny del</t>
      </is>
    </nc>
    <odxf>
      <font>
        <b val="0"/>
        <sz val="8"/>
        <name val="Verdana"/>
        <scheme val="none"/>
      </font>
      <fill>
        <patternFill patternType="none">
          <bgColor indexed="65"/>
        </patternFill>
      </fill>
      <alignment vertical="bottom" readingOrder="0"/>
      <border outline="0">
        <left/>
        <right/>
        <top/>
        <bottom/>
      </border>
    </odxf>
    <ndxf>
      <font>
        <b/>
        <sz val="8"/>
        <color theme="0"/>
        <name val="Verdana"/>
        <scheme val="none"/>
      </font>
      <fill>
        <patternFill patternType="solid">
          <bgColor rgb="FF00B050"/>
        </patternFill>
      </fill>
      <alignment vertical="top" readingOrder="0"/>
      <border outline="0">
        <left style="thin">
          <color indexed="64"/>
        </left>
        <right style="thin">
          <color indexed="64"/>
        </right>
        <top style="thin">
          <color indexed="64"/>
        </top>
        <bottom style="thin">
          <color indexed="64"/>
        </bottom>
      </border>
    </ndxf>
  </rcc>
  <rcc rId="1695" sId="2" odxf="1" dxf="1">
    <nc r="G220" t="inlineStr">
      <is>
        <t>Ja/nej</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8"/>
        <color theme="0"/>
        <name val="Verdana"/>
        <scheme val="none"/>
      </font>
      <fill>
        <patternFill patternType="solid">
          <bgColor rgb="FF00B050"/>
        </patternFill>
      </fill>
      <alignment horizontal="center" vertical="top" wrapText="1" readingOrder="0"/>
      <border outline="0">
        <left style="thin">
          <color indexed="64"/>
        </left>
        <right style="thin">
          <color indexed="64"/>
        </right>
        <top style="thin">
          <color indexed="64"/>
        </top>
        <bottom style="thin">
          <color indexed="64"/>
        </bottom>
      </border>
    </ndxf>
  </rcc>
  <rcc rId="1696" sId="2" odxf="1" dxf="1">
    <nc r="H220" t="inlineStr">
      <is>
        <t>Evt. kommentarer</t>
      </is>
    </nc>
    <odxf>
      <font>
        <b val="0"/>
        <sz val="8"/>
        <name val="Verdana"/>
        <scheme val="none"/>
      </font>
      <fill>
        <patternFill patternType="none">
          <bgColor indexed="65"/>
        </patternFill>
      </fill>
      <alignment vertical="bottom" wrapText="0" readingOrder="0"/>
      <border outline="0">
        <left/>
        <right/>
        <top/>
        <bottom/>
      </border>
    </odxf>
    <ndxf>
      <font>
        <b/>
        <sz val="8"/>
        <color theme="0"/>
        <name val="Verdana"/>
        <scheme val="none"/>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ndxf>
  </rcc>
  <rfmt sheetId="2" sqref="I220" start="0" length="0">
    <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dxf>
  </rfmt>
  <rcc rId="1697" sId="2" odxf="1" dxf="1">
    <nc r="J220">
      <v>13</v>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cc rId="1698" sId="2" odxf="1" dxf="1" numFmtId="13">
    <nc r="K220">
      <v>0</v>
    </nc>
    <odxf>
      <font>
        <b val="0"/>
        <sz val="8"/>
        <name val="Verdana"/>
        <scheme val="none"/>
      </font>
      <numFmt numFmtId="0" formatCode="General"/>
      <fill>
        <patternFill patternType="none">
          <bgColor indexed="65"/>
        </patternFill>
      </fill>
      <border outline="0">
        <left/>
        <right/>
        <top/>
        <bottom/>
      </border>
    </odxf>
    <ndxf>
      <font>
        <b/>
        <sz val="8"/>
        <color theme="0"/>
        <name val="Verdana"/>
        <scheme val="none"/>
      </font>
      <numFmt numFmtId="13" formatCode="0%"/>
      <fill>
        <patternFill patternType="solid">
          <bgColor rgb="FF00B050"/>
        </patternFill>
      </fill>
      <border outline="0">
        <left style="thin">
          <color indexed="64"/>
        </left>
        <right style="thin">
          <color indexed="64"/>
        </right>
        <top style="thin">
          <color indexed="64"/>
        </top>
        <bottom style="thin">
          <color indexed="64"/>
        </bottom>
      </border>
    </ndxf>
  </rcc>
  <rcc rId="1699" sId="2" odxf="1" dxf="1">
    <nc r="L220" t="inlineStr">
      <is>
        <t>ps</t>
      </is>
    </nc>
    <odxf>
      <font>
        <b val="0"/>
        <sz val="8"/>
        <name val="Verdana"/>
        <scheme val="none"/>
      </font>
      <fill>
        <patternFill patternType="none">
          <bgColor indexed="65"/>
        </patternFill>
      </fill>
      <border outline="0">
        <left/>
        <right/>
        <top/>
        <bottom/>
      </border>
    </odxf>
    <ndxf>
      <font>
        <b/>
        <sz val="8"/>
        <color theme="0"/>
        <name val="Verdana"/>
        <scheme val="none"/>
      </font>
      <fill>
        <patternFill patternType="solid">
          <bgColor rgb="FF00B050"/>
        </patternFill>
      </fill>
      <border outline="0">
        <left style="thin">
          <color indexed="64"/>
        </left>
        <right style="thin">
          <color indexed="64"/>
        </right>
        <top style="thin">
          <color indexed="64"/>
        </top>
        <bottom style="thin">
          <color indexed="64"/>
        </bottom>
      </border>
    </ndxf>
  </rcc>
  <rfmt sheetId="2" sqref="A221" start="0" length="0">
    <dxf>
      <alignment vertical="top" readingOrder="0"/>
    </dxf>
  </rfmt>
  <rcc rId="1700" sId="2" odxf="1" dxf="1">
    <nc r="B221" t="inlineStr">
      <is>
        <t>Antal point</t>
      </is>
    </nc>
    <odxf>
      <fill>
        <patternFill patternType="none">
          <bgColor indexed="65"/>
        </patternFill>
      </fill>
      <alignment vertical="bottom" readingOrder="0"/>
      <border outline="0">
        <left/>
        <right/>
        <bottom/>
      </border>
    </odxf>
    <ndxf>
      <fill>
        <patternFill patternType="solid">
          <bgColor theme="2" tint="-9.9978637043366805E-2"/>
        </patternFill>
      </fill>
      <alignment vertical="top" readingOrder="0"/>
      <border outline="0">
        <left style="thin">
          <color indexed="64"/>
        </left>
        <right style="thin">
          <color indexed="64"/>
        </right>
        <bottom style="thin">
          <color indexed="64"/>
        </bottom>
      </border>
    </ndxf>
  </rcc>
  <rfmt sheetId="2" sqref="C221" start="0" length="0">
    <dxf>
      <font>
        <sz val="8"/>
        <color theme="1"/>
        <name val="Verdana"/>
        <scheme val="none"/>
      </font>
      <alignment vertical="top" readingOrder="0"/>
    </dxf>
  </rfmt>
  <rfmt sheetId="2" sqref="D221" start="0" length="0">
    <dxf>
      <font>
        <sz val="8"/>
        <color theme="1"/>
        <name val="Verdana"/>
        <scheme val="none"/>
      </font>
      <alignment vertical="top" readingOrder="0"/>
    </dxf>
  </rfmt>
  <rfmt sheetId="2" sqref="E221" start="0" length="0">
    <dxf>
      <fill>
        <patternFill patternType="solid">
          <bgColor theme="2" tint="-9.9978637043366805E-2"/>
        </patternFill>
      </fill>
      <alignment vertical="top" readingOrder="0"/>
      <border outline="0">
        <left style="thin">
          <color indexed="64"/>
        </left>
        <right style="thin">
          <color indexed="64"/>
        </right>
        <bottom style="thin">
          <color indexed="64"/>
        </bottom>
      </border>
    </dxf>
  </rfmt>
  <rfmt sheetId="2" sqref="F221" start="0" length="0">
    <dxf>
      <fill>
        <patternFill patternType="solid">
          <bgColor theme="2" tint="-9.9978637043366805E-2"/>
        </patternFill>
      </fill>
      <alignment vertical="top" readingOrder="0"/>
    </dxf>
  </rfmt>
  <rcc rId="1701" sId="2" odxf="1" dxf="1">
    <nc r="I221">
      <v>0</v>
    </nc>
    <odxf>
      <font>
        <b val="0"/>
        <sz val="8"/>
        <name val="Verdana"/>
        <scheme val="none"/>
      </font>
      <fill>
        <patternFill patternType="none">
          <bgColor indexed="65"/>
        </patternFill>
      </fill>
      <border outline="0">
        <left/>
        <right/>
        <bottom/>
      </border>
    </odxf>
    <ndxf>
      <font>
        <b/>
        <sz val="8"/>
        <name val="Verdana"/>
        <scheme val="none"/>
      </font>
      <fill>
        <patternFill patternType="solid">
          <bgColor theme="2" tint="-9.9978637043366805E-2"/>
        </patternFill>
      </fill>
      <border outline="0">
        <left style="thin">
          <color indexed="64"/>
        </left>
        <right style="thin">
          <color indexed="64"/>
        </right>
        <bottom style="thin">
          <color indexed="64"/>
        </bottom>
      </border>
    </ndxf>
  </rcc>
  <rcc rId="1702" sId="2" odxf="1" dxf="1">
    <nc r="J221">
      <v>248</v>
    </nc>
    <odxf>
      <fill>
        <patternFill patternType="none">
          <bgColor indexed="65"/>
        </patternFill>
      </fill>
      <border outline="0">
        <left/>
        <right/>
        <bottom/>
      </border>
    </odxf>
    <ndxf>
      <fill>
        <patternFill patternType="solid">
          <bgColor theme="2" tint="-9.9978637043366805E-2"/>
        </patternFill>
      </fill>
      <border outline="0">
        <left style="thin">
          <color indexed="64"/>
        </left>
        <right style="thin">
          <color indexed="64"/>
        </right>
        <bottom style="thin">
          <color indexed="64"/>
        </bottom>
      </border>
    </ndxf>
  </rcc>
  <rcc rId="1703" sId="2" odxf="1" dxf="1" numFmtId="13">
    <nc r="K221">
      <v>0</v>
    </nc>
    <odxf>
      <numFmt numFmtId="0" formatCode="General"/>
      <fill>
        <patternFill patternType="none">
          <bgColor indexed="65"/>
        </patternFill>
      </fill>
      <border outline="0">
        <left/>
        <right/>
        <bottom/>
      </border>
    </odxf>
    <ndxf>
      <numFmt numFmtId="13" formatCode="0%"/>
      <fill>
        <patternFill patternType="solid">
          <bgColor theme="2" tint="-9.9978637043366805E-2"/>
        </patternFill>
      </fill>
      <border outline="0">
        <left style="thin">
          <color indexed="64"/>
        </left>
        <right style="thin">
          <color indexed="64"/>
        </right>
        <bottom style="thin">
          <color indexed="64"/>
        </bottom>
      </border>
    </ndxf>
  </rcc>
  <rcc rId="1704" sId="2" odxf="1" dxf="1">
    <nc r="L221" t="inlineStr">
      <is>
        <t>ps</t>
      </is>
    </nc>
    <odxf>
      <fill>
        <patternFill patternType="none">
          <bgColor indexed="65"/>
        </patternFill>
      </fill>
      <border outline="0">
        <left/>
        <right/>
        <bottom/>
      </border>
    </odxf>
    <ndxf>
      <fill>
        <patternFill patternType="solid">
          <bgColor theme="2" tint="-9.9978637043366805E-2"/>
        </patternFill>
      </fill>
      <border outline="0">
        <left style="thin">
          <color indexed="64"/>
        </left>
        <right style="thin">
          <color indexed="64"/>
        </right>
        <bottom style="thin">
          <color indexed="64"/>
        </bottom>
      </border>
    </ndxf>
  </rcc>
  <rfmt sheetId="2" sqref="A222" start="0" length="0">
    <dxf>
      <alignment vertical="top" readingOrder="0"/>
    </dxf>
  </rfmt>
  <rcc rId="1705" sId="2" odxf="1" dxf="1">
    <nc r="B222" t="inlineStr">
      <is>
        <t>Pointgrænse</t>
      </is>
    </nc>
    <odxf>
      <fill>
        <patternFill patternType="none">
          <bgColor indexed="65"/>
        </patternFill>
      </fill>
      <alignment vertical="bottom" readingOrder="0"/>
      <border outline="0">
        <left/>
        <right/>
        <top/>
        <bottom/>
      </border>
    </odxf>
    <ndxf>
      <fill>
        <patternFill patternType="solid">
          <bgColor theme="2" tint="-9.9978637043366805E-2"/>
        </patternFill>
      </fill>
      <alignment vertical="top" readingOrder="0"/>
      <border outline="0">
        <left style="thin">
          <color indexed="64"/>
        </left>
        <right style="thin">
          <color indexed="64"/>
        </right>
        <top style="thin">
          <color indexed="64"/>
        </top>
        <bottom style="thin">
          <color indexed="64"/>
        </bottom>
      </border>
    </ndxf>
  </rcc>
  <rfmt sheetId="2" sqref="C222" start="0" length="0">
    <dxf>
      <font>
        <sz val="8"/>
        <color theme="1"/>
        <name val="Verdana"/>
        <scheme val="none"/>
      </font>
      <alignment vertical="top" readingOrder="0"/>
    </dxf>
  </rfmt>
  <rfmt sheetId="2" sqref="D222" start="0" length="0">
    <dxf>
      <font>
        <sz val="8"/>
        <color theme="1"/>
        <name val="Verdana"/>
        <scheme val="none"/>
      </font>
      <alignment vertical="top" readingOrder="0"/>
    </dxf>
  </rfmt>
  <rfmt sheetId="2" sqref="E222" start="0" length="0">
    <dxf>
      <fill>
        <patternFill patternType="solid">
          <bgColor theme="2" tint="-9.9978637043366805E-2"/>
        </patternFill>
      </fill>
      <alignment vertical="top" readingOrder="0"/>
      <border outline="0">
        <left style="thin">
          <color indexed="64"/>
        </left>
        <right style="thin">
          <color indexed="64"/>
        </right>
        <top style="thin">
          <color indexed="64"/>
        </top>
        <bottom style="thin">
          <color indexed="64"/>
        </bottom>
      </border>
    </dxf>
  </rfmt>
  <rfmt sheetId="2" sqref="F222" start="0" length="0">
    <dxf>
      <fill>
        <patternFill patternType="solid">
          <bgColor theme="2" tint="-9.9978637043366805E-2"/>
        </patternFill>
      </fill>
      <alignment vertical="top" readingOrder="0"/>
    </dxf>
  </rfmt>
  <rcc rId="1706" sId="2" odxf="1" dxf="1">
    <nc r="I222">
      <v>99.2</v>
    </nc>
    <odxf>
      <fill>
        <patternFill patternType="none">
          <bgColor indexed="65"/>
        </patternFill>
      </fill>
      <border outline="0">
        <left/>
        <right/>
        <top/>
        <bottom/>
      </border>
    </odxf>
    <ndxf>
      <fill>
        <patternFill patternType="solid">
          <bgColor theme="2" tint="-9.9978637043366805E-2"/>
        </patternFill>
      </fill>
      <border outline="0">
        <left style="thin">
          <color indexed="64"/>
        </left>
        <right style="thin">
          <color indexed="64"/>
        </right>
        <top style="thin">
          <color indexed="64"/>
        </top>
        <bottom style="thin">
          <color indexed="64"/>
        </bottom>
      </border>
    </ndxf>
  </rcc>
  <rfmt sheetId="2" sqref="J222" start="0" length="0">
    <dxf>
      <fill>
        <patternFill patternType="solid">
          <bgColor theme="2" tint="-9.9978637043366805E-2"/>
        </patternFill>
      </fill>
      <border outline="0">
        <left style="thin">
          <color indexed="64"/>
        </left>
        <right style="thin">
          <color indexed="64"/>
        </right>
        <top style="thin">
          <color indexed="64"/>
        </top>
        <bottom style="thin">
          <color indexed="64"/>
        </bottom>
      </border>
    </dxf>
  </rfmt>
  <rcc rId="1707" sId="2" odxf="1" dxf="1" numFmtId="13">
    <nc r="K222">
      <v>0.4</v>
    </nc>
    <odxf>
      <numFmt numFmtId="0" formatCode="General"/>
      <fill>
        <patternFill patternType="none">
          <bgColor indexed="65"/>
        </patternFill>
      </fill>
      <border outline="0">
        <left/>
        <right/>
        <top/>
        <bottom/>
      </border>
    </odxf>
    <ndxf>
      <numFmt numFmtId="13" formatCode="0%"/>
      <fill>
        <patternFill patternType="solid">
          <bgColor theme="2" tint="-9.9978637043366805E-2"/>
        </patternFill>
      </fill>
      <border outline="0">
        <left style="thin">
          <color indexed="64"/>
        </left>
        <right style="thin">
          <color indexed="64"/>
        </right>
        <top style="thin">
          <color indexed="64"/>
        </top>
        <bottom style="thin">
          <color indexed="64"/>
        </bottom>
      </border>
    </ndxf>
  </rcc>
  <rcc rId="1708" sId="2" odxf="1" dxf="1">
    <nc r="L222" t="inlineStr">
      <is>
        <t>ps</t>
      </is>
    </nc>
    <odxf>
      <fill>
        <patternFill patternType="none">
          <bgColor indexed="65"/>
        </patternFill>
      </fill>
      <border outline="0">
        <left/>
        <right/>
        <top/>
        <bottom/>
      </border>
    </odxf>
    <ndxf>
      <fill>
        <patternFill patternType="solid">
          <bgColor theme="2" tint="-9.9978637043366805E-2"/>
        </patternFill>
      </fill>
      <border outline="0">
        <left style="thin">
          <color indexed="64"/>
        </left>
        <right style="thin">
          <color indexed="64"/>
        </right>
        <top style="thin">
          <color indexed="64"/>
        </top>
        <bottom style="thin">
          <color indexed="64"/>
        </bottom>
      </border>
    </ndxf>
  </rcc>
  <rfmt sheetId="2" sqref="A223" start="0" length="0">
    <dxf>
      <alignment vertical="top" readingOrder="0"/>
    </dxf>
  </rfmt>
  <rcc rId="1709" sId="2" odxf="1" dxf="1">
    <nc r="B223" t="inlineStr">
      <is>
        <t>Plus/minus over grænse</t>
      </is>
    </nc>
    <odxf>
      <fill>
        <patternFill patternType="none">
          <bgColor indexed="65"/>
        </patternFill>
      </fill>
      <alignment vertical="bottom" readingOrder="0"/>
      <border outline="0">
        <left/>
        <right/>
        <top/>
        <bottom/>
      </border>
    </odxf>
    <ndxf>
      <fill>
        <patternFill patternType="solid">
          <bgColor theme="2" tint="-9.9978637043366805E-2"/>
        </patternFill>
      </fill>
      <alignment vertical="top" readingOrder="0"/>
      <border outline="0">
        <left style="thin">
          <color indexed="64"/>
        </left>
        <right style="thin">
          <color indexed="64"/>
        </right>
        <top style="thin">
          <color indexed="64"/>
        </top>
        <bottom style="thin">
          <color indexed="64"/>
        </bottom>
      </border>
    </ndxf>
  </rcc>
  <rfmt sheetId="2" sqref="C223" start="0" length="0">
    <dxf>
      <font>
        <sz val="8"/>
        <color theme="1"/>
        <name val="Verdana"/>
        <scheme val="none"/>
      </font>
      <alignment vertical="top" readingOrder="0"/>
    </dxf>
  </rfmt>
  <rfmt sheetId="2" sqref="D223" start="0" length="0">
    <dxf>
      <font>
        <sz val="8"/>
        <color theme="1"/>
        <name val="Verdana"/>
        <scheme val="none"/>
      </font>
      <alignment vertical="top" readingOrder="0"/>
    </dxf>
  </rfmt>
  <rfmt sheetId="2" sqref="E223" start="0" length="0">
    <dxf>
      <fill>
        <patternFill patternType="solid">
          <bgColor theme="2" tint="-9.9978637043366805E-2"/>
        </patternFill>
      </fill>
      <alignment vertical="top" readingOrder="0"/>
      <border outline="0">
        <left style="thin">
          <color indexed="64"/>
        </left>
        <right style="thin">
          <color indexed="64"/>
        </right>
        <top style="thin">
          <color indexed="64"/>
        </top>
        <bottom style="thin">
          <color indexed="64"/>
        </bottom>
      </border>
    </dxf>
  </rfmt>
  <rfmt sheetId="2" sqref="F223" start="0" length="0">
    <dxf>
      <fill>
        <patternFill patternType="solid">
          <bgColor theme="2" tint="-9.9978637043366805E-2"/>
        </patternFill>
      </fill>
      <alignment vertical="top" readingOrder="0"/>
    </dxf>
  </rfmt>
  <rcc rId="1710" sId="2" odxf="1" dxf="1">
    <nc r="I223">
      <v>-99.2</v>
    </nc>
    <odxf>
      <fill>
        <patternFill patternType="none">
          <bgColor indexed="65"/>
        </patternFill>
      </fill>
      <border outline="0">
        <left/>
        <right/>
        <top/>
        <bottom/>
      </border>
    </odxf>
    <ndxf>
      <fill>
        <patternFill patternType="solid">
          <bgColor theme="2" tint="-9.9978637043366805E-2"/>
        </patternFill>
      </fill>
      <border outline="0">
        <left style="thin">
          <color indexed="64"/>
        </left>
        <right style="thin">
          <color indexed="64"/>
        </right>
        <top style="thin">
          <color indexed="64"/>
        </top>
        <bottom style="thin">
          <color indexed="64"/>
        </bottom>
      </border>
    </ndxf>
  </rcc>
  <rfmt sheetId="2" sqref="J223" start="0" length="0">
    <dxf>
      <fill>
        <patternFill patternType="solid">
          <bgColor theme="2" tint="-9.9978637043366805E-2"/>
        </patternFill>
      </fill>
      <border outline="0">
        <left style="thin">
          <color indexed="64"/>
        </left>
        <right style="thin">
          <color indexed="64"/>
        </right>
        <top style="thin">
          <color indexed="64"/>
        </top>
        <bottom style="thin">
          <color indexed="64"/>
        </bottom>
      </border>
    </dxf>
  </rfmt>
  <rfmt sheetId="2" sqref="K223" start="0" length="0">
    <dxf>
      <fill>
        <patternFill patternType="solid">
          <bgColor theme="2" tint="-9.9978637043366805E-2"/>
        </patternFill>
      </fill>
      <border outline="0">
        <left style="thin">
          <color indexed="64"/>
        </left>
        <right style="thin">
          <color indexed="64"/>
        </right>
        <top style="thin">
          <color indexed="64"/>
        </top>
        <bottom style="thin">
          <color indexed="64"/>
        </bottom>
      </border>
    </dxf>
  </rfmt>
  <rcc rId="1711" sId="2" odxf="1" dxf="1">
    <nc r="L223" t="inlineStr">
      <is>
        <t>ps</t>
      </is>
    </nc>
    <odxf>
      <fill>
        <patternFill patternType="none">
          <bgColor indexed="65"/>
        </patternFill>
      </fill>
      <border outline="0">
        <left/>
        <right/>
        <top/>
        <bottom/>
      </border>
    </odxf>
    <ndxf>
      <fill>
        <patternFill patternType="solid">
          <bgColor theme="2" tint="-9.9978637043366805E-2"/>
        </patternFill>
      </fill>
      <border outline="0">
        <left style="thin">
          <color indexed="64"/>
        </left>
        <right style="thin">
          <color indexed="64"/>
        </right>
        <top style="thin">
          <color indexed="64"/>
        </top>
        <bottom style="thin">
          <color indexed="64"/>
        </bottom>
      </border>
    </ndxf>
  </rcc>
  <rcc rId="1712" sId="2">
    <nc r="I208">
      <f>I2</f>
    </nc>
  </rcc>
  <rcc rId="1713" sId="2">
    <nc r="J208">
      <f>J2</f>
    </nc>
  </rcc>
  <rcc rId="1714" sId="2" odxf="1" dxf="1">
    <nc r="K208">
      <f>K2</f>
    </nc>
    <ndxf>
      <numFmt numFmtId="0" formatCode="General"/>
    </ndxf>
  </rcc>
  <rcc rId="1715" sId="2">
    <nc r="I209">
      <f>I13</f>
    </nc>
  </rcc>
  <rcc rId="1716" sId="2">
    <nc r="I210">
      <f>I22</f>
    </nc>
  </rcc>
  <rcc rId="1717" sId="2">
    <nc r="I211">
      <f>I34</f>
    </nc>
  </rcc>
  <rcc rId="1718" sId="2">
    <nc r="I213">
      <f>I76</f>
    </nc>
  </rcc>
  <rcc rId="1719" sId="2">
    <nc r="I214">
      <f>I94</f>
    </nc>
  </rcc>
  <rcc rId="1720" sId="2">
    <nc r="I220">
      <f>I188</f>
    </nc>
  </rcc>
  <rcc rId="1721" sId="2">
    <nc r="I212">
      <f>I60</f>
    </nc>
  </rcc>
  <rcc rId="1722" sId="2">
    <nc r="I215">
      <f>I133</f>
    </nc>
  </rcc>
  <rcc rId="1723" sId="2">
    <nc r="I216">
      <f>I152</f>
    </nc>
  </rcc>
  <rcc rId="1724" sId="2">
    <nc r="I217">
      <f>I158</f>
    </nc>
  </rcc>
  <rcc rId="1725" sId="2">
    <oc r="I173">
      <f>SUM(I174:I187)</f>
    </oc>
    <nc r="I173">
      <f>SUM(I174:I187)</f>
    </nc>
  </rcc>
  <rcc rId="1726" sId="2">
    <oc r="I166">
      <f>SUM(I167:I172)</f>
    </oc>
    <nc r="I166">
      <f>SUM(I167:I172)</f>
    </nc>
  </rcc>
  <rcc rId="1727" sId="2">
    <nc r="I218">
      <f>I166</f>
    </nc>
  </rcc>
  <rcc rId="1728" sId="2">
    <nc r="I219">
      <f>I173</f>
    </nc>
  </rcc>
  <rcv guid="{507F482F-13C0-4805-AED4-AEDBC347912B}" action="delete"/>
  <rdn rId="0" localSheetId="2" customView="1" name="Z_507F482F_13C0_4805_AED4_AEDBC347912B_.wvu.FilterData" hidden="1" oldHidden="1">
    <formula>'B. Kriterier 2022'!$A$1:$L$202</formula>
    <oldFormula>'B. Kriterier 2022'!$A$1:$L$202</oldFormula>
  </rdn>
  <rcv guid="{507F482F-13C0-4805-AED4-AEDBC347912B}"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1228" sheetId="11" name="[RevGKAnsogMRevKrit2017TilMedlemmerogHjemmeside-070122 - Sara.xlsx]Ark2" sheetPosition="2"/>
  <rfmt sheetId="11" sqref="A1:L3">
    <dxf>
      <alignment wrapText="1"/>
    </dxf>
  </rfmt>
  <rfmt sheetId="11" sqref="A4:K6" start="0" length="0">
    <dxf>
      <alignment horizontal="left" relativeIndent="1"/>
    </dxf>
  </rfmt>
  <rfmt sheetId="11" sqref="A4:K6">
    <dxf>
      <alignment wrapText="1"/>
    </dxf>
  </rfmt>
  <rfmt sheetId="11" sqref="A1">
    <dxf>
      <alignment wrapText="0"/>
    </dxf>
  </rfmt>
  <rcc rId="1229" sId="11">
    <nc r="A1" t="inlineStr">
      <is>
        <t xml:space="preserve">Her får du et overblik over ændringerne i kriteriesættet for 2022. </t>
      </is>
    </nc>
  </rcc>
  <rfmt sheetId="11" sqref="A3">
    <dxf>
      <alignment wrapText="0"/>
    </dxf>
  </rfmt>
  <rcc rId="1230" sId="11">
    <nc r="A3" t="inlineStr">
      <is>
        <t xml:space="preserve">Der er kommet 10 nye obligatoriske kriterier og 38 nye pointkriterier. </t>
      </is>
    </nc>
  </rcc>
  <rfmt sheetId="11" sqref="A4">
    <dxf>
      <alignment wrapText="0"/>
    </dxf>
  </rfmt>
  <rcc rId="1231" sId="11">
    <nc r="A4" t="inlineStr">
      <is>
        <t xml:space="preserve">De væsentligste ændringer er som følger: </t>
      </is>
    </nc>
  </rcc>
  <rfmt sheetId="11" sqref="A4">
    <dxf>
      <alignment horizontal="general" indent="0"/>
    </dxf>
  </rfmt>
  <rcc rId="1232" sId="2">
    <oc r="I12">
      <f>SUM(I13:I15)</f>
    </oc>
    <nc r="I12">
      <f>SUM(I13:I15)</f>
    </nc>
  </rcc>
  <rcc rId="1233" sId="2">
    <oc r="B134" t="inlineStr">
      <is>
        <t>10 % økologi efter 2 år</t>
      </is>
    </oc>
    <nc r="B134" t="inlineStr">
      <is>
        <t>15 % økologi efter 2 år</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4" sId="2" numFmtId="13">
    <oc r="K200">
      <v>0.3</v>
    </oc>
    <nc r="K200">
      <v>0.4</v>
    </nc>
  </rcc>
  <rcv guid="{00A825A0-F9D9-45CB-B60E-5152BA520B9A}" action="delete"/>
  <rdn rId="0" localSheetId="2" customView="1" name="Z_00A825A0_F9D9_45CB_B60E_5152BA520B9A_.wvu.Cols" hidden="1" oldHidden="1">
    <formula>'B. Kriterier 2022'!$D:$D,'B. Kriterier 2022'!$F:$F</formula>
    <oldFormula>'B. Kriterier 2022'!$D:$D,'B. Kriterier 2022'!$F:$F</oldFormula>
  </rdn>
  <rdn rId="0" localSheetId="2" customView="1" name="Z_00A825A0_F9D9_45CB_B60E_5152BA520B9A_.wvu.FilterData" hidden="1" oldHidden="1">
    <formula>'B. Kriterier 2022'!$A$1:$L$204</formula>
    <oldFormula>'B. Kriterier 2022'!$A$1:$L$204</oldFormula>
  </rdn>
  <rcv guid="{00A825A0-F9D9-45CB-B60E-5152BA520B9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7" sId="2">
    <oc r="B72" t="inlineStr">
      <is>
        <t>Linned og håndklæser efter antal</t>
      </is>
    </oc>
    <nc r="B72" t="inlineStr">
      <is>
        <t>Linned og håndklæder efter antal</t>
      </is>
    </nc>
  </rcc>
  <rfmt sheetId="2" sqref="A71" start="0" length="2147483647">
    <dxf>
      <font>
        <color rgb="FF00B050"/>
      </font>
    </dxf>
  </rfmt>
  <rfmt sheetId="2" sqref="A72" start="0" length="2147483647">
    <dxf>
      <font>
        <color rgb="FF00B050"/>
      </font>
    </dxf>
  </rfmt>
  <rcc rId="1238" sId="2">
    <oc r="I8">
      <v>0</v>
    </oc>
    <nc r="I8"/>
  </rcc>
  <rcc rId="1239" sId="2">
    <oc r="I33">
      <f>SUM(I34:I57)</f>
    </oc>
    <nc r="I33">
      <f>SUM(I34:I58)</f>
    </nc>
  </rcc>
  <rcc rId="1240" sId="2">
    <nc r="I58">
      <f>0</f>
    </nc>
  </rcc>
  <rcc rId="1241" sId="2">
    <oc r="I1">
      <f>SUM(I2:I8)</f>
    </oc>
    <nc r="I1">
      <f>SUM(I2:I11)</f>
    </nc>
  </rcc>
  <rcc rId="1242" sId="2">
    <nc r="I9">
      <f>0</f>
    </nc>
  </rcc>
  <rcc rId="1243" sId="2">
    <nc r="I10">
      <f>0</f>
    </nc>
  </rcc>
  <rcc rId="1244" sId="2">
    <nc r="I11">
      <f>0</f>
    </nc>
  </rcc>
  <rcc rId="1245" sId="2">
    <nc r="I18">
      <f>0</f>
    </nc>
  </rcc>
  <rcc rId="1246" sId="2">
    <nc r="I19">
      <f>0</f>
    </nc>
  </rcc>
  <rcc rId="1247" sId="2">
    <nc r="I20">
      <f>0</f>
    </nc>
  </rcc>
  <rcc rId="1248" sId="2">
    <oc r="I12">
      <f>SUM(I13:I15)</f>
    </oc>
    <nc r="I12">
      <f>SUM(I13:I20)</f>
    </nc>
  </rcc>
  <rcc rId="1249" sId="2">
    <oc r="I21">
      <f>SUM(I22:I32)</f>
    </oc>
    <nc r="I21">
      <f>SUM(I22:I32)</f>
    </nc>
  </rcc>
  <rcc rId="1250" sId="2">
    <nc r="I31">
      <f>0</f>
    </nc>
  </rcc>
  <rcc rId="1251" sId="2">
    <oc r="I32">
      <v>0</v>
    </oc>
    <nc r="I32">
      <f>0</f>
    </nc>
  </rcc>
  <rcc rId="1252" sId="2">
    <oc r="I59">
      <f>SUM(I60:I73)</f>
    </oc>
    <nc r="I59">
      <f>SUM(I60:I74)</f>
    </nc>
  </rcc>
  <rcc rId="1253" sId="2">
    <nc r="I74">
      <f>0</f>
    </nc>
  </rcc>
  <rcc rId="1254" sId="2">
    <nc r="I72">
      <f>0</f>
    </nc>
  </rcc>
  <rcc rId="1255" sId="2">
    <nc r="I70">
      <f>0</f>
    </nc>
  </rcc>
  <rcc rId="1256" sId="2">
    <nc r="I62">
      <f>0</f>
    </nc>
  </rcc>
  <rcc rId="1257" sId="2">
    <nc r="I60">
      <f>0</f>
    </nc>
  </rcc>
  <rfmt sheetId="2" sqref="J13" start="0" length="0">
    <dxf>
      <font>
        <b/>
        <sz val="8"/>
        <name val="Verdana"/>
        <scheme val="none"/>
      </font>
      <fill>
        <patternFill>
          <bgColor theme="2" tint="-9.9978637043366805E-2"/>
        </patternFill>
      </fill>
    </dxf>
  </rfmt>
  <rfmt sheetId="2" sqref="J14" start="0" length="0">
    <dxf>
      <font>
        <b/>
        <sz val="8"/>
        <name val="Verdana"/>
        <scheme val="none"/>
      </font>
      <fill>
        <patternFill>
          <bgColor theme="2" tint="-9.9978637043366805E-2"/>
        </patternFill>
      </fill>
    </dxf>
  </rfmt>
  <rfmt sheetId="2" sqref="J15" start="0" length="0">
    <dxf>
      <font>
        <b/>
        <sz val="8"/>
        <name val="Verdana"/>
        <scheme val="none"/>
      </font>
      <fill>
        <patternFill>
          <bgColor theme="2" tint="-9.9978637043366805E-2"/>
        </patternFill>
      </fill>
    </dxf>
  </rfmt>
  <rfmt sheetId="2" sqref="J16" start="0" length="0">
    <dxf>
      <font>
        <b/>
        <sz val="8"/>
        <name val="Verdana"/>
        <scheme val="none"/>
      </font>
      <fill>
        <patternFill patternType="solid">
          <bgColor theme="2" tint="-9.9978637043366805E-2"/>
        </patternFill>
      </fill>
    </dxf>
  </rfmt>
  <rfmt sheetId="2" sqref="J17" start="0" length="0">
    <dxf>
      <font>
        <b/>
        <sz val="8"/>
        <color rgb="FF00B050"/>
        <name val="Verdana"/>
        <scheme val="none"/>
      </font>
      <fill>
        <patternFill patternType="solid">
          <bgColor theme="2" tint="-9.9978637043366805E-2"/>
        </patternFill>
      </fill>
    </dxf>
  </rfmt>
  <rfmt sheetId="2" sqref="J18" start="0" length="0">
    <dxf>
      <font>
        <b/>
        <sz val="8"/>
        <color rgb="FF00B050"/>
        <name val="Verdana"/>
        <scheme val="none"/>
      </font>
      <fill>
        <patternFill patternType="solid">
          <bgColor theme="2" tint="-9.9978637043366805E-2"/>
        </patternFill>
      </fill>
    </dxf>
  </rfmt>
  <rfmt sheetId="2" sqref="J19" start="0" length="0">
    <dxf>
      <font>
        <b/>
        <sz val="8"/>
        <color rgb="FF00B050"/>
        <name val="Verdana"/>
        <scheme val="none"/>
      </font>
      <fill>
        <patternFill patternType="solid">
          <bgColor theme="2" tint="-9.9978637043366805E-2"/>
        </patternFill>
      </fill>
    </dxf>
  </rfmt>
  <rfmt sheetId="2" sqref="J20" start="0" length="0">
    <dxf>
      <font>
        <b/>
        <sz val="8"/>
        <color rgb="FF00B050"/>
        <name val="Verdana"/>
        <scheme val="none"/>
      </font>
      <fill>
        <patternFill patternType="solid">
          <bgColor theme="2" tint="-9.9978637043366805E-2"/>
        </patternFill>
      </fill>
    </dxf>
  </rfmt>
  <rfmt sheetId="2" sqref="J22" start="0" length="0">
    <dxf>
      <font>
        <b/>
        <sz val="8"/>
        <name val="Verdana"/>
        <scheme val="none"/>
      </font>
      <fill>
        <patternFill>
          <bgColor theme="2" tint="-9.9978637043366805E-2"/>
        </patternFill>
      </fill>
    </dxf>
  </rfmt>
  <rfmt sheetId="2" sqref="J23" start="0" length="0">
    <dxf>
      <font>
        <b/>
        <sz val="8"/>
        <name val="Verdana"/>
        <scheme val="none"/>
      </font>
      <fill>
        <patternFill>
          <bgColor theme="2" tint="-9.9978637043366805E-2"/>
        </patternFill>
      </fill>
    </dxf>
  </rfmt>
  <rfmt sheetId="2" sqref="J24" start="0" length="0">
    <dxf>
      <font>
        <b/>
        <sz val="8"/>
        <name val="Verdana"/>
        <scheme val="none"/>
      </font>
      <fill>
        <patternFill>
          <bgColor theme="2" tint="-9.9978637043366805E-2"/>
        </patternFill>
      </fill>
    </dxf>
  </rfmt>
  <rfmt sheetId="2" sqref="J25" start="0" length="0">
    <dxf>
      <font>
        <b/>
        <sz val="8"/>
        <name val="Verdana"/>
        <scheme val="none"/>
      </font>
      <fill>
        <patternFill>
          <bgColor theme="2" tint="-9.9978637043366805E-2"/>
        </patternFill>
      </fill>
    </dxf>
  </rfmt>
  <rfmt sheetId="2" sqref="J26" start="0" length="0">
    <dxf>
      <font>
        <b/>
        <sz val="8"/>
        <name val="Verdana"/>
        <scheme val="none"/>
      </font>
      <fill>
        <patternFill>
          <bgColor theme="2" tint="-9.9978637043366805E-2"/>
        </patternFill>
      </fill>
    </dxf>
  </rfmt>
  <rfmt sheetId="2" sqref="J27" start="0" length="0">
    <dxf>
      <font>
        <b/>
        <sz val="8"/>
        <name val="Verdana"/>
        <scheme val="none"/>
      </font>
      <fill>
        <patternFill>
          <bgColor theme="2" tint="-9.9978637043366805E-2"/>
        </patternFill>
      </fill>
    </dxf>
  </rfmt>
  <rfmt sheetId="2" sqref="J28" start="0" length="0">
    <dxf>
      <font>
        <b/>
        <sz val="8"/>
        <name val="Verdana"/>
        <scheme val="none"/>
      </font>
      <fill>
        <patternFill>
          <bgColor theme="2" tint="-9.9978637043366805E-2"/>
        </patternFill>
      </fill>
    </dxf>
  </rfmt>
  <rfmt sheetId="2" sqref="J29" start="0" length="0">
    <dxf>
      <font>
        <b/>
        <sz val="8"/>
        <name val="Verdana"/>
        <scheme val="none"/>
      </font>
      <fill>
        <patternFill>
          <bgColor theme="2" tint="-9.9978637043366805E-2"/>
        </patternFill>
      </fill>
    </dxf>
  </rfmt>
  <rfmt sheetId="2" sqref="J30" start="0" length="0">
    <dxf>
      <font>
        <b/>
        <sz val="8"/>
        <color rgb="FF00B050"/>
        <name val="Verdana"/>
        <scheme val="none"/>
      </font>
      <fill>
        <patternFill>
          <bgColor theme="2" tint="-9.9978637043366805E-2"/>
        </patternFill>
      </fill>
    </dxf>
  </rfmt>
  <rfmt sheetId="2" sqref="J31" start="0" length="0">
    <dxf>
      <font>
        <b/>
        <sz val="8"/>
        <color rgb="FF00B050"/>
        <name val="Verdana"/>
        <scheme val="none"/>
      </font>
      <fill>
        <patternFill>
          <bgColor theme="2" tint="-9.9978637043366805E-2"/>
        </patternFill>
      </fill>
    </dxf>
  </rfmt>
  <rfmt sheetId="2" sqref="J32" start="0" length="0">
    <dxf>
      <font>
        <b/>
        <sz val="8"/>
        <name val="Verdana"/>
        <scheme val="none"/>
      </font>
      <fill>
        <patternFill>
          <bgColor theme="2" tint="-9.9978637043366805E-2"/>
        </patternFill>
      </fill>
    </dxf>
  </rfmt>
  <rcc rId="1258" sId="2">
    <oc r="J1">
      <v>2</v>
    </oc>
    <nc r="J1">
      <v>11</v>
    </nc>
  </rcc>
  <rfmt sheetId="2" sqref="J60" start="0" length="0">
    <dxf>
      <font>
        <b/>
        <sz val="8"/>
        <name val="Verdana"/>
        <scheme val="none"/>
      </font>
      <fill>
        <patternFill>
          <bgColor theme="2" tint="-9.9978637043366805E-2"/>
        </patternFill>
      </fill>
    </dxf>
  </rfmt>
  <rfmt sheetId="2" sqref="J61" start="0" length="0">
    <dxf>
      <font>
        <b/>
        <sz val="8"/>
        <name val="Verdana"/>
        <scheme val="none"/>
      </font>
      <fill>
        <patternFill>
          <bgColor theme="2" tint="-9.9978637043366805E-2"/>
        </patternFill>
      </fill>
    </dxf>
  </rfmt>
  <rfmt sheetId="2" sqref="J62" start="0" length="0">
    <dxf>
      <font>
        <b/>
        <sz val="8"/>
        <name val="Verdana"/>
        <scheme val="none"/>
      </font>
      <fill>
        <patternFill>
          <bgColor theme="2" tint="-9.9978637043366805E-2"/>
        </patternFill>
      </fill>
    </dxf>
  </rfmt>
  <rfmt sheetId="2" sqref="J63" start="0" length="0">
    <dxf>
      <font>
        <b/>
        <sz val="8"/>
        <name val="Verdana"/>
        <scheme val="none"/>
      </font>
      <fill>
        <patternFill>
          <bgColor theme="2" tint="-9.9978637043366805E-2"/>
        </patternFill>
      </fill>
    </dxf>
  </rfmt>
  <rfmt sheetId="2" sqref="J64" start="0" length="0">
    <dxf>
      <font>
        <b/>
        <sz val="8"/>
        <name val="Verdana"/>
        <scheme val="none"/>
      </font>
      <fill>
        <patternFill>
          <bgColor theme="2" tint="-9.9978637043366805E-2"/>
        </patternFill>
      </fill>
    </dxf>
  </rfmt>
  <rfmt sheetId="2" sqref="J65" start="0" length="0">
    <dxf>
      <font>
        <b/>
        <sz val="8"/>
        <name val="Verdana"/>
        <scheme val="none"/>
      </font>
      <fill>
        <patternFill>
          <bgColor theme="2" tint="-9.9978637043366805E-2"/>
        </patternFill>
      </fill>
    </dxf>
  </rfmt>
  <rfmt sheetId="2" sqref="J66" start="0" length="0">
    <dxf>
      <font>
        <b/>
        <sz val="8"/>
        <name val="Verdana"/>
        <scheme val="none"/>
      </font>
      <fill>
        <patternFill>
          <bgColor theme="2" tint="-9.9978637043366805E-2"/>
        </patternFill>
      </fill>
    </dxf>
  </rfmt>
  <rfmt sheetId="2" sqref="J67" start="0" length="0">
    <dxf>
      <font>
        <b/>
        <sz val="8"/>
        <name val="Verdana"/>
        <scheme val="none"/>
      </font>
      <fill>
        <patternFill>
          <bgColor theme="2" tint="-9.9978637043366805E-2"/>
        </patternFill>
      </fill>
    </dxf>
  </rfmt>
  <rfmt sheetId="2" sqref="J68" start="0" length="0">
    <dxf>
      <font>
        <b/>
        <sz val="8"/>
        <name val="Verdana"/>
        <scheme val="none"/>
      </font>
      <fill>
        <patternFill>
          <bgColor theme="2" tint="-9.9978637043366805E-2"/>
        </patternFill>
      </fill>
    </dxf>
  </rfmt>
  <rfmt sheetId="2" sqref="J69" start="0" length="0">
    <dxf>
      <font>
        <b/>
        <sz val="8"/>
        <name val="Verdana"/>
        <scheme val="none"/>
      </font>
      <fill>
        <patternFill>
          <bgColor theme="2" tint="-9.9978637043366805E-2"/>
        </patternFill>
      </fill>
    </dxf>
  </rfmt>
  <rfmt sheetId="2" sqref="J70" start="0" length="0">
    <dxf>
      <font>
        <b/>
        <sz val="8"/>
        <color rgb="FF00B050"/>
        <name val="Verdana"/>
        <scheme val="none"/>
      </font>
      <fill>
        <patternFill>
          <bgColor theme="2" tint="-9.9978637043366805E-2"/>
        </patternFill>
      </fill>
    </dxf>
  </rfmt>
  <rfmt sheetId="2" sqref="J71" start="0" length="0">
    <dxf>
      <font>
        <b/>
        <sz val="8"/>
        <name val="Verdana"/>
        <scheme val="none"/>
      </font>
      <fill>
        <patternFill>
          <bgColor theme="2" tint="-9.9978637043366805E-2"/>
        </patternFill>
      </fill>
    </dxf>
  </rfmt>
  <rfmt sheetId="2" sqref="J72" start="0" length="0">
    <dxf>
      <font>
        <b/>
        <sz val="8"/>
        <name val="Verdana"/>
        <scheme val="none"/>
      </font>
      <fill>
        <patternFill>
          <bgColor theme="2" tint="-9.9978637043366805E-2"/>
        </patternFill>
      </fill>
    </dxf>
  </rfmt>
  <rfmt sheetId="2" sqref="J73" start="0" length="0">
    <dxf>
      <font>
        <b/>
        <sz val="8"/>
        <name val="Verdana"/>
        <scheme val="none"/>
      </font>
      <fill>
        <patternFill>
          <bgColor theme="2" tint="-9.9978637043366805E-2"/>
        </patternFill>
      </fill>
    </dxf>
  </rfmt>
  <rfmt sheetId="2" sqref="J74" start="0" length="0">
    <dxf>
      <font>
        <b/>
        <sz val="8"/>
        <name val="Verdana"/>
        <scheme val="none"/>
      </font>
      <fill>
        <patternFill>
          <bgColor theme="2" tint="-9.9978637043366805E-2"/>
        </patternFill>
      </fill>
    </dxf>
  </rfmt>
  <rcc rId="1259" sId="2">
    <nc r="J60">
      <v>3</v>
    </nc>
  </rcc>
  <rcc rId="1260" sId="2">
    <nc r="J62">
      <v>2</v>
    </nc>
  </rcc>
  <rcc rId="1261" sId="2">
    <nc r="J63">
      <v>2</v>
    </nc>
  </rcc>
  <rcc rId="1262" sId="2">
    <nc r="J70">
      <v>3</v>
    </nc>
  </rcc>
  <rcc rId="1263" sId="2">
    <nc r="J72">
      <v>3</v>
    </nc>
  </rcc>
  <rcc rId="1264" sId="2">
    <nc r="J74">
      <v>3</v>
    </nc>
  </rcc>
  <rcc rId="1265" sId="2">
    <nc r="L74" t="inlineStr">
      <is>
        <t>p</t>
      </is>
    </nc>
  </rcc>
  <rcc rId="1266" sId="2">
    <nc r="L72" t="inlineStr">
      <is>
        <t>p</t>
      </is>
    </nc>
  </rcc>
  <rcc rId="1267" sId="2">
    <nc r="L71" t="inlineStr">
      <is>
        <t>o</t>
      </is>
    </nc>
  </rcc>
  <rcc rId="1268" sId="2">
    <nc r="L70" t="inlineStr">
      <is>
        <t>p</t>
      </is>
    </nc>
  </rcc>
  <rcc rId="1269" sId="2">
    <nc r="L61" t="inlineStr">
      <is>
        <t>o</t>
      </is>
    </nc>
  </rcc>
  <rcc rId="1270" sId="2">
    <nc r="L58" t="inlineStr">
      <is>
        <t>p</t>
      </is>
    </nc>
  </rcc>
  <rcc rId="1271" sId="2">
    <nc r="L54" t="inlineStr">
      <is>
        <t>o</t>
      </is>
    </nc>
  </rcc>
  <rcc rId="1272" sId="2">
    <nc r="L52" t="inlineStr">
      <is>
        <t>o</t>
      </is>
    </nc>
  </rcc>
  <rcc rId="1273" sId="2">
    <nc r="L90" t="inlineStr">
      <is>
        <t>p</t>
      </is>
    </nc>
  </rcc>
  <rcc rId="1274" sId="2">
    <nc r="J95">
      <v>3</v>
    </nc>
  </rcc>
  <rcc rId="1275" sId="2">
    <nc r="J98">
      <v>5</v>
    </nc>
  </rcc>
  <rcc rId="1276" sId="2">
    <nc r="J101">
      <v>5</v>
    </nc>
  </rcc>
  <rcc rId="1277" sId="2">
    <nc r="J103">
      <v>5</v>
    </nc>
  </rcc>
  <rcc rId="1278" sId="2">
    <nc r="J105">
      <v>3</v>
    </nc>
  </rcc>
  <rcc rId="1279" sId="2">
    <nc r="J106">
      <v>3</v>
    </nc>
  </rcc>
  <rcc rId="1280" sId="2">
    <nc r="J107">
      <v>5</v>
    </nc>
  </rcc>
  <rcc rId="1281" sId="2">
    <nc r="J108">
      <v>5</v>
    </nc>
  </rcc>
  <rcc rId="1282" sId="2">
    <nc r="J109">
      <v>3</v>
    </nc>
  </rcc>
  <rcc rId="1283" sId="2">
    <nc r="J115">
      <v>3</v>
    </nc>
  </rcc>
  <rcc rId="1284" sId="2">
    <nc r="J116">
      <v>1</v>
    </nc>
  </rcc>
  <rcc rId="1285" sId="2">
    <nc r="J120">
      <v>3</v>
    </nc>
  </rcc>
  <rcc rId="1286" sId="2">
    <nc r="J122">
      <v>3</v>
    </nc>
  </rcc>
  <rcc rId="1287" sId="2">
    <nc r="J124">
      <v>4</v>
    </nc>
  </rcc>
  <rcc rId="1288" sId="2">
    <nc r="J126">
      <v>4</v>
    </nc>
  </rcc>
  <rcc rId="1289" sId="2">
    <nc r="J129">
      <v>2</v>
    </nc>
  </rcc>
  <rcc rId="1290" sId="2">
    <nc r="J130">
      <v>3</v>
    </nc>
  </rcc>
  <rcc rId="1291" sId="2">
    <nc r="J131">
      <v>1</v>
    </nc>
  </rcc>
  <rcc rId="1292" sId="2">
    <oc r="J93">
      <v>48</v>
    </oc>
    <nc r="J93">
      <f>SUM(J94:J131)</f>
    </nc>
  </rcc>
  <rcc rId="1293" sId="2">
    <nc r="J135">
      <v>3</v>
    </nc>
  </rcc>
  <rcc rId="1294" sId="2">
    <nc r="J136">
      <v>3</v>
    </nc>
  </rcc>
  <rcc rId="1295" sId="2">
    <nc r="J137">
      <v>4</v>
    </nc>
  </rcc>
  <rcc rId="1296" sId="2">
    <nc r="J138">
      <v>5</v>
    </nc>
  </rcc>
  <rcc rId="1297" sId="2">
    <nc r="J139">
      <v>3</v>
    </nc>
  </rcc>
  <rcc rId="1298" sId="2">
    <nc r="J141">
      <v>2</v>
    </nc>
  </rcc>
  <rcc rId="1299" sId="2">
    <nc r="J143">
      <v>5</v>
    </nc>
  </rcc>
  <rcc rId="1300" sId="2">
    <nc r="J144">
      <v>5</v>
    </nc>
  </rcc>
  <rcc rId="1301" sId="2">
    <nc r="J145">
      <v>4</v>
    </nc>
  </rcc>
  <rcc rId="1302" sId="2">
    <nc r="J146">
      <v>3</v>
    </nc>
  </rcc>
  <rcc rId="1303" sId="2">
    <nc r="J148">
      <v>2</v>
    </nc>
  </rcc>
  <rcc rId="1304" sId="2">
    <nc r="J150">
      <v>3</v>
    </nc>
  </rcc>
  <rcc rId="1305" sId="2">
    <oc r="J132">
      <v>13</v>
    </oc>
    <nc r="J132">
      <f>SUM(J133:J150)</f>
    </nc>
  </rcc>
  <rcc rId="1306" sId="2">
    <nc r="I148">
      <f>0</f>
    </nc>
  </rcc>
  <rcc rId="1307" sId="2">
    <nc r="I150">
      <f>0</f>
    </nc>
  </rcc>
  <rcc rId="1308" sId="2">
    <oc r="I132">
      <f>SUM(I133:I141)</f>
    </oc>
    <nc r="I132">
      <f>SUM(I133:I150)</f>
    </nc>
  </rcc>
  <rcc rId="1309" sId="2">
    <nc r="I152">
      <f>0</f>
    </nc>
  </rcc>
  <rcc rId="1310" sId="2">
    <nc r="I153">
      <f>0</f>
    </nc>
  </rcc>
  <rcc rId="1311" sId="2">
    <nc r="I154">
      <f>0</f>
    </nc>
  </rcc>
  <rcc rId="1312" sId="2">
    <nc r="I155">
      <f>0</f>
    </nc>
  </rcc>
  <rcc rId="1313" sId="2">
    <oc r="J151">
      <v>0</v>
    </oc>
    <nc r="J151">
      <f>SUM(J152:J156)</f>
    </nc>
  </rcc>
  <rcc rId="1314" sId="2">
    <nc r="J152">
      <v>3</v>
    </nc>
  </rcc>
  <rcc rId="1315" sId="2">
    <nc r="J153">
      <v>3</v>
    </nc>
  </rcc>
  <rcc rId="1316" sId="2">
    <nc r="J154">
      <v>3</v>
    </nc>
  </rcc>
  <rcc rId="1317" sId="2">
    <nc r="J155">
      <v>1</v>
    </nc>
  </rcc>
  <rcc rId="1318" sId="2">
    <oc r="J157">
      <v>4</v>
    </oc>
    <nc r="J157">
      <f>SUM(J158:J164)</f>
    </nc>
  </rcc>
  <rcc rId="1319" sId="2">
    <nc r="J160">
      <v>3</v>
    </nc>
  </rcc>
  <rcc rId="1320" sId="2">
    <nc r="J164">
      <v>2</v>
    </nc>
  </rcc>
  <rcc rId="1321" sId="2">
    <nc r="J163">
      <v>2</v>
    </nc>
  </rcc>
  <rcc rId="1322" sId="2">
    <oc r="J165">
      <v>3</v>
    </oc>
    <nc r="J165">
      <f>SUM(J166:J171)</f>
    </nc>
  </rcc>
  <rcc rId="1323" sId="2">
    <oc r="I165">
      <f>SUM(I166:I170)</f>
    </oc>
    <nc r="I165">
      <f>SUM(I166:I171)</f>
    </nc>
  </rcc>
  <rcc rId="1324" sId="2">
    <nc r="I169">
      <f>0</f>
    </nc>
  </rcc>
  <rcc rId="1325" sId="2">
    <nc r="I171">
      <f>0</f>
    </nc>
  </rcc>
  <rcc rId="1326" sId="2">
    <nc r="J167">
      <v>2</v>
    </nc>
  </rcc>
  <rcc rId="1327" sId="2">
    <nc r="J168">
      <v>3</v>
    </nc>
  </rcc>
  <rcc rId="1328" sId="2">
    <nc r="J169">
      <v>2</v>
    </nc>
  </rcc>
  <rcc rId="1329" sId="2">
    <nc r="J171">
      <v>2</v>
    </nc>
  </rcc>
  <rcc rId="1330" sId="2">
    <oc r="I172">
      <f>SUM(I173:I187)</f>
    </oc>
    <nc r="I172">
      <f>SUM(I173:I186)</f>
    </nc>
  </rcc>
  <rcc rId="1331" sId="2">
    <nc r="I177">
      <f>0</f>
    </nc>
  </rcc>
  <rcc rId="1332" sId="2">
    <nc r="I184">
      <f>0</f>
    </nc>
  </rcc>
  <rcc rId="1333" sId="2">
    <nc r="I185">
      <f>0</f>
    </nc>
  </rcc>
  <rcc rId="1334" sId="2">
    <nc r="I186">
      <f>0</f>
    </nc>
  </rcc>
  <rcc rId="1335" sId="2">
    <oc r="J172">
      <v>4</v>
    </oc>
    <nc r="J172">
      <f>SUM(J173:J186)</f>
    </nc>
  </rcc>
  <rcc rId="1336" sId="2">
    <nc r="J177">
      <v>3</v>
    </nc>
  </rcc>
  <rcc rId="1337" sId="2">
    <nc r="J182">
      <v>1</v>
    </nc>
  </rcc>
  <rcc rId="1338" sId="2">
    <nc r="J183">
      <v>3</v>
    </nc>
  </rcc>
  <rcc rId="1339" sId="2">
    <nc r="J184">
      <v>5</v>
    </nc>
  </rcc>
  <rcc rId="1340" sId="2">
    <nc r="J185">
      <v>3</v>
    </nc>
  </rcc>
  <rcc rId="1341" sId="2">
    <nc r="J186">
      <v>3</v>
    </nc>
  </rcc>
  <rfmt sheetId="2" sqref="A197:A198" start="0" length="0">
    <dxf>
      <border>
        <left style="thin">
          <color indexed="64"/>
        </left>
      </border>
    </dxf>
  </rfmt>
  <rfmt sheetId="2" sqref="A198:H198" start="0" length="0">
    <dxf>
      <border>
        <bottom style="thin">
          <color indexed="64"/>
        </bottom>
      </border>
    </dxf>
  </rfmt>
  <rfmt sheetId="2" sqref="A197:H198">
    <dxf>
      <border>
        <left style="thin">
          <color indexed="64"/>
        </left>
        <right style="thin">
          <color indexed="64"/>
        </right>
        <top style="thin">
          <color indexed="64"/>
        </top>
        <bottom style="thin">
          <color indexed="64"/>
        </bottom>
        <vertical style="thin">
          <color indexed="64"/>
        </vertical>
        <horizontal style="thin">
          <color indexed="64"/>
        </horizontal>
      </border>
    </dxf>
  </rfmt>
  <rcc rId="1342" sId="2">
    <oc r="I187">
      <f>SUM(I188:I196)</f>
    </oc>
    <nc r="I187">
      <f>SUM(I188:I198)</f>
    </nc>
  </rcc>
  <rcc rId="1343" sId="2">
    <nc r="I198">
      <f>0</f>
    </nc>
  </rcc>
  <rcc rId="1344" sId="2">
    <nc r="J189">
      <f>3</f>
    </nc>
  </rcc>
  <rcc rId="1345" sId="2">
    <nc r="J190">
      <v>1</v>
    </nc>
  </rcc>
  <rcc rId="1346" sId="2">
    <nc r="J192">
      <v>1</v>
    </nc>
  </rcc>
  <rcc rId="1347" sId="2">
    <nc r="J193">
      <v>1</v>
    </nc>
  </rcc>
  <rcc rId="1348" sId="2">
    <nc r="J194">
      <v>1</v>
    </nc>
  </rcc>
  <rcc rId="1349" sId="2">
    <nc r="J196">
      <v>1</v>
    </nc>
  </rcc>
  <rcc rId="1350" sId="2">
    <nc r="J198">
      <v>5</v>
    </nc>
  </rcc>
  <rcc rId="1351" sId="2">
    <oc r="J187">
      <v>10</v>
    </oc>
    <nc r="J187">
      <f>SUM(J188:J198)</f>
    </nc>
  </rcc>
  <rcc rId="1352" sId="2">
    <oc r="I199">
      <f>I172+I165+I157+I151+I132+I93+I75+I59+I33+I21+I12+I1</f>
    </oc>
    <nc r="I199">
      <f>I187+I172+I165+I157+I151+I132+I93+I75+I59+I33+I21+I12+I1</f>
    </nc>
  </rcc>
  <rcc rId="1353" sId="2">
    <nc r="J199">
      <f>J187+J172+J165+J157+J151+J132+J93+J75+J59+J33+J21+J12+J1</f>
    </nc>
  </rcc>
  <rcc rId="1354" sId="2">
    <oc r="I200">
      <f>J199*0.3</f>
    </oc>
    <nc r="I200">
      <f>J199*0.4</f>
    </nc>
  </rcc>
  <rfmt sheetId="2" sqref="J60:J74">
    <dxf>
      <fill>
        <patternFill patternType="none">
          <bgColor auto="1"/>
        </patternFill>
      </fill>
    </dxf>
  </rfmt>
  <rfmt sheetId="2" sqref="J22:J32">
    <dxf>
      <fill>
        <patternFill patternType="none">
          <bgColor auto="1"/>
        </patternFill>
      </fill>
    </dxf>
  </rfmt>
  <rfmt sheetId="2" sqref="J13:J20">
    <dxf>
      <fill>
        <patternFill patternType="none">
          <bgColor auto="1"/>
        </patternFill>
      </fill>
    </dxf>
  </rfmt>
  <rcc rId="1355" sId="2">
    <nc r="J18">
      <v>3</v>
    </nc>
  </rcc>
  <rcc rId="1356" sId="2">
    <nc r="J19">
      <v>5</v>
    </nc>
  </rcc>
  <rcc rId="1357" sId="2">
    <nc r="J20">
      <v>4</v>
    </nc>
  </rcc>
  <rcc rId="1358" sId="2">
    <oc r="J12">
      <v>0</v>
    </oc>
    <nc r="J12">
      <f>SUM(J18:J20)</f>
    </nc>
  </rcc>
  <rcc rId="1359" sId="2">
    <oc r="J21">
      <v>3</v>
    </oc>
    <nc r="J21">
      <f>SUM(J22:J32)</f>
    </nc>
  </rcc>
  <rcc rId="1360" sId="2">
    <nc r="J31">
      <v>3</v>
    </nc>
  </rcc>
  <rcc rId="1361" sId="2">
    <nc r="J32">
      <v>3</v>
    </nc>
  </rcc>
  <rcc rId="1362" sId="2">
    <oc r="J33">
      <v>25</v>
    </oc>
    <nc r="J33">
      <f>SUM(J34:J58)</f>
    </nc>
  </rcc>
  <rcc rId="1363" sId="2">
    <nc r="J35">
      <v>3</v>
    </nc>
  </rcc>
  <rcc rId="1364" sId="2">
    <nc r="J41">
      <v>4</v>
    </nc>
  </rcc>
  <rcc rId="1365" sId="2">
    <nc r="J44">
      <v>3</v>
    </nc>
  </rcc>
  <rcc rId="1366" sId="2">
    <nc r="J49">
      <v>4</v>
    </nc>
  </rcc>
  <rcc rId="1367" sId="2">
    <nc r="J50">
      <v>3</v>
    </nc>
  </rcc>
  <rcc rId="1368" sId="2">
    <nc r="J55">
      <v>3</v>
    </nc>
  </rcc>
  <rcc rId="1369" sId="2">
    <nc r="J56">
      <v>3</v>
    </nc>
  </rcc>
  <rcc rId="1370" sId="2">
    <nc r="J57">
      <v>2</v>
    </nc>
  </rcc>
  <rcc rId="1371" sId="2">
    <nc r="J58">
      <v>2</v>
    </nc>
  </rcc>
  <rcc rId="1372" sId="2">
    <oc r="J59">
      <v>10</v>
    </oc>
    <nc r="J59">
      <f>SUM(J60:J74)</f>
    </nc>
  </rcc>
  <rcc rId="1373" sId="2">
    <nc r="J66">
      <v>2</v>
    </nc>
  </rcc>
  <rcc rId="1374" sId="2">
    <oc r="J75">
      <v>12</v>
    </oc>
    <nc r="J75">
      <f>SUM(J76:J92)</f>
    </nc>
  </rcc>
  <rcc rId="1375" sId="2">
    <nc r="J80">
      <v>1</v>
    </nc>
  </rcc>
  <rcc rId="1376" sId="2">
    <nc r="J83">
      <v>2</v>
    </nc>
  </rcc>
  <rcc rId="1377" sId="2">
    <nc r="J86">
      <v>1</v>
    </nc>
  </rcc>
  <rcc rId="1378" sId="2">
    <nc r="J87">
      <v>2</v>
    </nc>
  </rcc>
  <rcc rId="1379" sId="2">
    <nc r="J89">
      <v>4</v>
    </nc>
  </rcc>
  <rcc rId="1380" sId="2">
    <nc r="J90">
      <v>2</v>
    </nc>
  </rcc>
  <rcc rId="1381" sId="2">
    <nc r="J91">
      <v>1</v>
    </nc>
  </rcc>
  <rcc rId="1382" sId="2">
    <nc r="J92">
      <v>1</v>
    </nc>
  </rcc>
  <rcv guid="{00A825A0-F9D9-45CB-B60E-5152BA520B9A}" action="delete"/>
  <rdn rId="0" localSheetId="2" customView="1" name="Z_00A825A0_F9D9_45CB_B60E_5152BA520B9A_.wvu.Cols" hidden="1" oldHidden="1">
    <formula>'B. Kriterier 2022'!$D:$D,'B. Kriterier 2022'!$F:$F</formula>
    <oldFormula>'B. Kriterier 2022'!$D:$D,'B. Kriterier 2022'!$F:$F</oldFormula>
  </rdn>
  <rdn rId="0" localSheetId="2" customView="1" name="Z_00A825A0_F9D9_45CB_B60E_5152BA520B9A_.wvu.FilterData" hidden="1" oldHidden="1">
    <formula>'B. Kriterier 2022'!$A$1:$L$204</formula>
    <oldFormula>'B. Kriterier 2022'!$A$1:$L$204</oldFormula>
  </rdn>
  <rcv guid="{00A825A0-F9D9-45CB-B60E-5152BA520B9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5" sId="2">
    <nc r="L9" t="inlineStr">
      <is>
        <t>p</t>
      </is>
    </nc>
  </rcc>
  <rcc rId="1386" sId="2">
    <nc r="L10" t="inlineStr">
      <is>
        <t>p</t>
      </is>
    </nc>
  </rcc>
  <rcc rId="1387" sId="2">
    <nc r="L11" t="inlineStr">
      <is>
        <t>p</t>
      </is>
    </nc>
  </rcc>
  <rcc rId="1388" sId="2">
    <nc r="L17" t="inlineStr">
      <is>
        <t>o</t>
      </is>
    </nc>
  </rcc>
  <rcc rId="1389" sId="2">
    <nc r="L18" t="inlineStr">
      <is>
        <t>p</t>
      </is>
    </nc>
  </rcc>
  <rcc rId="1390" sId="2">
    <nc r="L19" t="inlineStr">
      <is>
        <t>p</t>
      </is>
    </nc>
  </rcc>
  <rcc rId="1391" sId="2">
    <nc r="L20" t="inlineStr">
      <is>
        <t>p</t>
      </is>
    </nc>
  </rcc>
  <rcc rId="1392" sId="2">
    <nc r="L30" t="inlineStr">
      <is>
        <t>o</t>
      </is>
    </nc>
  </rcc>
  <rcc rId="1393" sId="2">
    <nc r="L31" t="inlineStr">
      <is>
        <t>p</t>
      </is>
    </nc>
  </rcc>
  <rcc rId="1394" sId="2">
    <nc r="L89" t="inlineStr">
      <is>
        <t>p</t>
      </is>
    </nc>
  </rcc>
  <rcc rId="1395" sId="2">
    <nc r="L99" t="inlineStr">
      <is>
        <t>p</t>
      </is>
    </nc>
  </rcc>
  <rcc rId="1396" sId="2">
    <nc r="L98" t="inlineStr">
      <is>
        <t>p</t>
      </is>
    </nc>
  </rcc>
  <rcc rId="1397" sId="2">
    <nc r="L109" t="inlineStr">
      <is>
        <t>p</t>
      </is>
    </nc>
  </rcc>
  <rcc rId="1398" sId="2">
    <nc r="L122" t="inlineStr">
      <is>
        <t>p</t>
      </is>
    </nc>
  </rcc>
  <rcc rId="1399" sId="2">
    <nc r="L143" t="inlineStr">
      <is>
        <t>p</t>
      </is>
    </nc>
  </rcc>
  <rcc rId="1400" sId="2">
    <nc r="L147" t="inlineStr">
      <is>
        <t>o</t>
      </is>
    </nc>
  </rcc>
  <rcc rId="1401" sId="2">
    <nc r="L148" t="inlineStr">
      <is>
        <t>p</t>
      </is>
    </nc>
  </rcc>
  <rcc rId="1402" sId="2">
    <nc r="L149" t="inlineStr">
      <is>
        <t>o</t>
      </is>
    </nc>
  </rcc>
  <rcc rId="1403" sId="2">
    <nc r="L150" t="inlineStr">
      <is>
        <t>p</t>
      </is>
    </nc>
  </rcc>
  <rcc rId="1404" sId="2">
    <nc r="L152" t="inlineStr">
      <is>
        <t>p</t>
      </is>
    </nc>
  </rcc>
  <rcc rId="1405" sId="2">
    <nc r="L153" t="inlineStr">
      <is>
        <t>p</t>
      </is>
    </nc>
  </rcc>
  <rcc rId="1406" sId="2">
    <nc r="L154" t="inlineStr">
      <is>
        <t>p</t>
      </is>
    </nc>
  </rcc>
  <rcc rId="1407" sId="2">
    <nc r="L155" t="inlineStr">
      <is>
        <t>p</t>
      </is>
    </nc>
  </rcc>
  <rcc rId="1408" sId="2">
    <nc r="L160" t="inlineStr">
      <is>
        <t>p</t>
      </is>
    </nc>
  </rcc>
  <rcc rId="1409" sId="2">
    <nc r="L162" t="inlineStr">
      <is>
        <t>o</t>
      </is>
    </nc>
  </rcc>
  <rcc rId="1410" sId="2">
    <nc r="L169" t="inlineStr">
      <is>
        <t>p</t>
      </is>
    </nc>
  </rcc>
  <rcc rId="1411" sId="2">
    <nc r="L171" t="inlineStr">
      <is>
        <t>p</t>
      </is>
    </nc>
  </rcc>
  <rcc rId="1412" sId="2">
    <nc r="L176" t="inlineStr">
      <is>
        <t>o</t>
      </is>
    </nc>
  </rcc>
  <rcc rId="1413" sId="2">
    <nc r="L177" t="inlineStr">
      <is>
        <t>p</t>
      </is>
    </nc>
  </rcc>
  <rcc rId="1414" sId="2">
    <oc r="L178">
      <v>0</v>
    </oc>
    <nc r="L178" t="inlineStr">
      <is>
        <t>o</t>
      </is>
    </nc>
  </rcc>
  <rcc rId="1415" sId="2">
    <nc r="L184" t="inlineStr">
      <is>
        <t>p</t>
      </is>
    </nc>
  </rcc>
  <rcc rId="1416" sId="2">
    <nc r="L185" t="inlineStr">
      <is>
        <t>p</t>
      </is>
    </nc>
  </rcc>
  <rcc rId="1417" sId="2">
    <nc r="L186" t="inlineStr">
      <is>
        <t>p</t>
      </is>
    </nc>
  </rcc>
  <rcc rId="1418" sId="2">
    <nc r="L197" t="inlineStr">
      <is>
        <t>o</t>
      </is>
    </nc>
  </rcc>
  <rcc rId="1419" sId="2">
    <nc r="L198" t="inlineStr">
      <is>
        <t>p</t>
      </is>
    </nc>
  </rcc>
  <rcc rId="1420" sId="2">
    <oc r="L62" t="inlineStr">
      <is>
        <t>i</t>
      </is>
    </oc>
    <nc r="L62" t="inlineStr">
      <is>
        <t>p</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8" start="0" length="2147483647">
    <dxf>
      <font>
        <color rgb="FF00B050"/>
      </font>
    </dxf>
  </rfmt>
  <rcv guid="{00A825A0-F9D9-45CB-B60E-5152BA520B9A}" action="delete"/>
  <rdn rId="0" localSheetId="2" customView="1" name="Z_00A825A0_F9D9_45CB_B60E_5152BA520B9A_.wvu.Cols" hidden="1" oldHidden="1">
    <formula>'B. Kriterier 2022'!$D:$D,'B. Kriterier 2022'!$F:$F</formula>
    <oldFormula>'B. Kriterier 2022'!$D:$D,'B. Kriterier 2022'!$F:$F</oldFormula>
  </rdn>
  <rdn rId="0" localSheetId="2" customView="1" name="Z_00A825A0_F9D9_45CB_B60E_5152BA520B9A_.wvu.FilterData" hidden="1" oldHidden="1">
    <formula>'B. Kriterier 2022'!$A$1:$L$204</formula>
    <oldFormula>'B. Kriterier 2022'!$A$1:$L$204</oldFormula>
  </rdn>
  <rcv guid="{00A825A0-F9D9-45CB-B60E-5152BA520B9A}"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3" sId="2">
    <oc r="D45" t="inlineStr">
      <is>
        <r>
          <t>Fastholdes,</t>
        </r>
        <r>
          <rPr>
            <sz val="8"/>
            <color rgb="FF00B050"/>
            <rFont val="Verdana"/>
            <family val="2"/>
          </rPr>
          <t xml:space="preserve"> men undtagelse er spa. Stadig strammere end internationalt, hvor det gælder for 75 % af bruserne</t>
        </r>
      </is>
    </oc>
    <nc r="D45" t="inlineStr">
      <is>
        <r>
          <t>Fastholdes,</t>
        </r>
        <r>
          <rPr>
            <sz val="8"/>
            <color rgb="FF00B050"/>
            <rFont val="Verdana"/>
            <family val="2"/>
          </rPr>
          <t xml:space="preserve"> med undtagelse for bruser i spa. Stadig strammere end internationalt, hvor det gælder for 75 % af bruserne</t>
        </r>
      </is>
    </nc>
  </rcc>
  <rcc rId="1424" sId="2">
    <oc r="C135" t="inlineStr">
      <is>
        <r>
          <t>Virksomheden har over 2</t>
        </r>
        <r>
          <rPr>
            <sz val="8"/>
            <color rgb="FF00B050"/>
            <rFont val="Verdana"/>
            <family val="2"/>
          </rPr>
          <t>5</t>
        </r>
        <r>
          <rPr>
            <sz val="8"/>
            <rFont val="Verdana"/>
            <family val="2"/>
          </rPr>
          <t xml:space="preserve"> % økologisk fødevare (minus alkoholiske drikke og sodavand).</t>
        </r>
      </is>
    </oc>
    <nc r="C135" t="inlineStr">
      <is>
        <r>
          <t>Virksomheden har over</t>
        </r>
        <r>
          <rPr>
            <sz val="8"/>
            <color rgb="FF00B050"/>
            <rFont val="Verdana"/>
            <family val="2"/>
          </rPr>
          <t xml:space="preserve"> 25</t>
        </r>
        <r>
          <rPr>
            <sz val="8"/>
            <rFont val="Verdana"/>
            <family val="2"/>
          </rPr>
          <t xml:space="preserve"> % økologisk fødevare (minus alkoholiske drikke og sodavand).</t>
        </r>
      </is>
    </nc>
  </rcc>
  <rcv guid="{00A825A0-F9D9-45CB-B60E-5152BA520B9A}" action="delete"/>
  <rdn rId="0" localSheetId="2" customView="1" name="Z_00A825A0_F9D9_45CB_B60E_5152BA520B9A_.wvu.Cols" hidden="1" oldHidden="1">
    <formula>'B. Kriterier 2022'!$D:$D,'B. Kriterier 2022'!$F:$F</formula>
    <oldFormula>'B. Kriterier 2022'!$D:$D,'B. Kriterier 2022'!$F:$F</oldFormula>
  </rdn>
  <rdn rId="0" localSheetId="2" customView="1" name="Z_00A825A0_F9D9_45CB_B60E_5152BA520B9A_.wvu.FilterData" hidden="1" oldHidden="1">
    <formula>'B. Kriterier 2022'!$A$1:$L$204</formula>
    <oldFormula>'B. Kriterier 2022'!$A$1:$L$204</oldFormula>
  </rdn>
  <rcv guid="{00A825A0-F9D9-45CB-B60E-5152BA520B9A}"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7" sId="2">
    <oc r="C2" t="inlineStr">
      <is>
        <r>
          <t xml:space="preserve">Virksomhedens ledelse har udpeget </t>
        </r>
        <r>
          <rPr>
            <sz val="8"/>
            <color rgb="FF00B050"/>
            <rFont val="Verdana"/>
            <family val="2"/>
          </rPr>
          <t>to personer</t>
        </r>
        <r>
          <rPr>
            <sz val="8"/>
            <rFont val="Verdana"/>
            <family val="2"/>
          </rPr>
          <t>, som er ansvarlig for miljøarbejdet.</t>
        </r>
      </is>
    </oc>
    <nc r="C2" t="inlineStr">
      <is>
        <r>
          <t xml:space="preserve">Virksomhedens ledelse har udpeget </t>
        </r>
        <r>
          <rPr>
            <sz val="8"/>
            <color rgb="FF00B050"/>
            <rFont val="Verdana"/>
            <family val="2"/>
          </rPr>
          <t>to personer</t>
        </r>
        <r>
          <rPr>
            <sz val="8"/>
            <rFont val="Verdana"/>
            <family val="2"/>
          </rPr>
          <t>, som er ansvarlige for miljøarbejdet.</t>
        </r>
      </is>
    </nc>
  </rcc>
  <rcc rId="1428" sId="2">
    <oc r="B2" t="inlineStr">
      <is>
        <t>Udpeget miljøansvarlig</t>
      </is>
    </oc>
    <nc r="B2" t="inlineStr">
      <is>
        <t>Udpegede miljøansvarlige</t>
      </is>
    </nc>
  </rcc>
  <rcc rId="1429" sId="2">
    <oc r="B3" t="inlineStr">
      <is>
        <t>Indsendt miljøpolitik</t>
      </is>
    </oc>
    <nc r="B3" t="inlineStr">
      <is>
        <t>Indsendt bæredygtighedspolitik</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30" sId="2" ref="A5:XFD5" action="insertRow">
    <undo index="65535" exp="area" ref3D="1" dr="$F$1:$F$1048576" dn="Z_00A825A0_F9D9_45CB_B60E_5152BA520B9A_.wvu.Cols" sId="2"/>
    <undo index="1" exp="area" ref3D="1" dr="$D$1:$D$1048576" dn="Z_00A825A0_F9D9_45CB_B60E_5152BA520B9A_.wvu.Cols" sId="2"/>
  </rrc>
  <rcc rId="1431" sId="2">
    <nc r="A5" t="inlineStr">
      <is>
        <t>1.3.2</t>
      </is>
    </nc>
  </rcc>
  <rcc rId="1432" sId="2">
    <nc r="B5" t="inlineStr">
      <is>
        <t>Årlig revidering af mål og handlingsplan</t>
      </is>
    </nc>
  </rcc>
  <rcc rId="1433" sId="2">
    <nc r="E5" t="inlineStr">
      <is>
        <t>Obligatorisk</t>
      </is>
    </nc>
  </rcc>
  <rcc rId="1434" sId="2">
    <nc r="D5" t="inlineStr">
      <is>
        <t xml:space="preserve">Præciseret </t>
      </is>
    </nc>
  </rcc>
  <rcc rId="1435" sId="2">
    <nc r="C5" t="inlineStr">
      <is>
        <r>
          <t>Miljømål og handlingsplan skal revideres årligt og</t>
        </r>
        <r>
          <rPr>
            <sz val="8"/>
            <color rgb="FF00B050"/>
            <rFont val="Verdana"/>
            <family val="2"/>
          </rPr>
          <t xml:space="preserve"> indsendes/uploades ved indberetning</t>
        </r>
      </is>
    </nc>
  </rcc>
  <rcc rId="1436" sId="2">
    <nc r="L5" t="inlineStr">
      <is>
        <t>o</t>
      </is>
    </nc>
  </rcc>
  <rrc rId="1437" sId="2" ref="A5:XFD5" action="deleteRow">
    <undo index="65535" exp="area" ref3D="1" dr="$F$1:$F$1048576" dn="Z_00A825A0_F9D9_45CB_B60E_5152BA520B9A_.wvu.Cols" sId="2"/>
    <undo index="1" exp="area" ref3D="1" dr="$D$1:$D$1048576" dn="Z_00A825A0_F9D9_45CB_B60E_5152BA520B9A_.wvu.Cols" sId="2"/>
    <rfmt sheetId="2" xfDxf="1" sqref="A5:XFD5" start="0" length="0">
      <dxf>
        <font>
          <sz val="8"/>
          <name val="Verdana"/>
          <scheme val="none"/>
        </font>
      </dxf>
    </rfmt>
    <rcc rId="0" sId="2" dxf="1">
      <nc r="A5" t="inlineStr">
        <is>
          <t>1.3.2</t>
        </is>
      </nc>
      <ndxf>
        <font>
          <sz val="8"/>
          <color auto="1"/>
          <name val="Verdana"/>
          <scheme val="none"/>
        </font>
        <fill>
          <patternFill patternType="solid">
            <bgColor theme="0" tint="-0.14999847407452621"/>
          </patternFill>
        </fill>
        <alignment vertical="top" wrapText="1"/>
        <border outline="0">
          <left style="thin">
            <color indexed="64"/>
          </left>
          <right style="thin">
            <color indexed="64"/>
          </right>
          <top style="thin">
            <color indexed="64"/>
          </top>
          <bottom style="thin">
            <color indexed="64"/>
          </bottom>
        </border>
      </ndxf>
    </rcc>
    <rcc rId="0" sId="2" dxf="1">
      <nc r="B5" t="inlineStr">
        <is>
          <t>Årlig revidering af mål og handlingsplan</t>
        </is>
      </nc>
      <ndxf>
        <font>
          <sz val="8"/>
          <color auto="1"/>
          <name val="Verdana"/>
          <scheme val="none"/>
        </font>
        <fill>
          <patternFill patternType="solid">
            <bgColor theme="0" tint="-0.14999847407452621"/>
          </patternFill>
        </fill>
        <alignment vertical="top" wrapText="1"/>
        <border outline="0">
          <left style="thin">
            <color indexed="64"/>
          </left>
          <right style="thin">
            <color indexed="64"/>
          </right>
          <top style="thin">
            <color indexed="64"/>
          </top>
          <bottom style="thin">
            <color indexed="64"/>
          </bottom>
        </border>
      </ndxf>
    </rcc>
    <rcc rId="0" sId="2" dxf="1">
      <nc r="C5" t="inlineStr">
        <is>
          <r>
            <t>Miljømål og handlingsplan skal revideres årligt og</t>
          </r>
          <r>
            <rPr>
              <sz val="8"/>
              <color rgb="FF00B050"/>
              <rFont val="Verdana"/>
              <family val="2"/>
            </rPr>
            <t xml:space="preserve"> indsendes/uploades ved indberetning</t>
          </r>
        </is>
      </nc>
      <ndxf>
        <font>
          <sz val="8"/>
          <color auto="1"/>
          <name val="Verdana"/>
          <scheme val="none"/>
        </font>
        <fill>
          <patternFill patternType="solid">
            <bgColor theme="0" tint="-0.14999847407452621"/>
          </patternFill>
        </fill>
        <alignment vertical="top" wrapText="1"/>
        <border outline="0">
          <left style="thin">
            <color indexed="64"/>
          </left>
          <right style="thin">
            <color indexed="64"/>
          </right>
          <top style="thin">
            <color indexed="64"/>
          </top>
          <bottom style="thin">
            <color indexed="64"/>
          </bottom>
        </border>
      </ndxf>
    </rcc>
    <rcc rId="0" sId="2" dxf="1">
      <nc r="D5" t="inlineStr">
        <is>
          <t xml:space="preserve">Præciseret </t>
        </is>
      </nc>
      <ndxf>
        <font>
          <sz val="8"/>
          <color auto="1"/>
          <name val="Verdana"/>
          <scheme val="none"/>
        </font>
        <fill>
          <patternFill patternType="solid">
            <bgColor theme="0" tint="-0.14999847407452621"/>
          </patternFill>
        </fill>
        <alignment vertical="top" wrapText="1"/>
        <border outline="0">
          <left style="thin">
            <color indexed="64"/>
          </left>
          <right style="thin">
            <color indexed="64"/>
          </right>
          <top style="thin">
            <color indexed="64"/>
          </top>
          <bottom style="thin">
            <color indexed="64"/>
          </bottom>
        </border>
      </ndxf>
    </rcc>
    <rcc rId="0" sId="2" dxf="1">
      <nc r="E5" t="inlineStr">
        <is>
          <t>Obligatorisk</t>
        </is>
      </nc>
      <ndxf>
        <font>
          <sz val="8"/>
          <color auto="1"/>
          <name val="Verdana"/>
          <scheme val="none"/>
        </font>
        <fill>
          <patternFill patternType="solid">
            <bgColor theme="0" tint="-0.14999847407452621"/>
          </patternFill>
        </fill>
        <alignment vertical="top"/>
        <border outline="0">
          <left style="thin">
            <color indexed="64"/>
          </left>
          <right style="thin">
            <color indexed="64"/>
          </right>
          <top style="thin">
            <color indexed="64"/>
          </top>
          <bottom style="thin">
            <color indexed="64"/>
          </bottom>
        </border>
      </ndxf>
    </rcc>
    <rfmt sheetId="2" sqref="F5" start="0" length="0">
      <dxf>
        <font>
          <sz val="8"/>
          <color auto="1"/>
          <name val="Verdana"/>
          <scheme val="none"/>
        </font>
        <fill>
          <patternFill patternType="solid">
            <bgColor theme="0" tint="-0.14999847407452621"/>
          </patternFill>
        </fill>
        <alignment vertical="top"/>
        <border outline="0">
          <left style="thin">
            <color indexed="64"/>
          </left>
          <right style="thin">
            <color indexed="64"/>
          </right>
          <top style="thin">
            <color indexed="64"/>
          </top>
          <bottom style="thin">
            <color indexed="64"/>
          </bottom>
        </border>
      </dxf>
    </rfmt>
    <rfmt sheetId="2" sqref="G5" start="0" length="0">
      <dxf>
        <font>
          <sz val="8"/>
          <color rgb="FF000000"/>
          <name val="Verdana"/>
          <scheme val="none"/>
        </font>
        <alignment horizontal="center" vertical="top" wrapText="1"/>
        <border outline="0">
          <left style="thin">
            <color indexed="64"/>
          </left>
          <right style="thin">
            <color indexed="64"/>
          </right>
          <top style="thin">
            <color indexed="64"/>
          </top>
          <bottom style="thin">
            <color indexed="64"/>
          </bottom>
        </border>
      </dxf>
    </rfmt>
    <rfmt sheetId="2" sqref="H5" start="0" length="0">
      <dxf>
        <alignment vertical="top" wrapText="1"/>
        <border outline="0">
          <left style="thin">
            <color indexed="64"/>
          </left>
          <right style="thin">
            <color indexed="64"/>
          </right>
          <top style="thin">
            <color indexed="64"/>
          </top>
          <bottom style="thin">
            <color indexed="64"/>
          </bottom>
        </border>
      </dxf>
    </rfmt>
    <rfmt sheetId="2" sqref="I5" start="0" length="0">
      <dxf>
        <fill>
          <patternFill patternType="solid">
            <bgColor theme="0"/>
          </patternFill>
        </fill>
        <border outline="0">
          <left style="thin">
            <color indexed="64"/>
          </left>
          <right style="thin">
            <color indexed="64"/>
          </right>
          <top style="thin">
            <color indexed="64"/>
          </top>
          <bottom style="thin">
            <color indexed="64"/>
          </bottom>
        </border>
      </dxf>
    </rfmt>
    <rfmt sheetId="2" sqref="J5" start="0" length="0">
      <dxf>
        <fill>
          <patternFill patternType="solid">
            <bgColor theme="0"/>
          </patternFill>
        </fill>
        <border outline="0">
          <left style="thin">
            <color indexed="64"/>
          </left>
          <right style="thin">
            <color indexed="64"/>
          </right>
          <top style="thin">
            <color indexed="64"/>
          </top>
          <bottom style="thin">
            <color indexed="64"/>
          </bottom>
        </border>
      </dxf>
    </rfmt>
    <rfmt sheetId="2" sqref="K5" start="0" length="0">
      <dxf>
        <fill>
          <patternFill patternType="solid">
            <bgColor theme="0"/>
          </patternFill>
        </fill>
        <border outline="0">
          <left style="thin">
            <color indexed="64"/>
          </left>
          <right style="thin">
            <color indexed="64"/>
          </right>
          <top style="thin">
            <color indexed="64"/>
          </top>
          <bottom style="thin">
            <color indexed="64"/>
          </bottom>
        </border>
      </dxf>
    </rfmt>
    <rcc rId="0" sId="2" dxf="1">
      <nc r="L5" t="inlineStr">
        <is>
          <t>o</t>
        </is>
      </nc>
      <ndxf>
        <fill>
          <patternFill patternType="solid">
            <bgColor theme="0"/>
          </patternFill>
        </fill>
        <border outline="0">
          <left style="thin">
            <color indexed="64"/>
          </left>
          <right style="thin">
            <color indexed="64"/>
          </right>
          <top style="thin">
            <color indexed="64"/>
          </top>
          <bottom style="thin">
            <color indexed="64"/>
          </bottom>
        </border>
      </ndxf>
    </rcc>
  </rrc>
  <rcc rId="1438" sId="2">
    <oc r="A4" t="inlineStr">
      <is>
        <t>1.3.</t>
      </is>
    </oc>
    <nc r="A4" t="inlineStr">
      <is>
        <t>1.3</t>
      </is>
    </nc>
  </rcc>
  <rcc rId="1439" sId="2">
    <oc r="B6" t="inlineStr">
      <is>
        <t>Årlig tjek af opfyldelse</t>
      </is>
    </oc>
    <nc r="B6" t="inlineStr">
      <is>
        <t>Årligt tjek af kriterier</t>
      </is>
    </nc>
  </rcc>
  <rcv guid="{00A825A0-F9D9-45CB-B60E-5152BA520B9A}" action="delete"/>
  <rdn rId="0" localSheetId="2" customView="1" name="Z_00A825A0_F9D9_45CB_B60E_5152BA520B9A_.wvu.Cols" hidden="1" oldHidden="1">
    <formula>'B. Kriterier 2022'!$F:$F</formula>
    <oldFormula>'B. Kriterier 2022'!$D:$D,'B. Kriterier 2022'!$F:$F</oldFormula>
  </rdn>
  <rdn rId="0" localSheetId="2" customView="1" name="Z_00A825A0_F9D9_45CB_B60E_5152BA520B9A_.wvu.FilterData" hidden="1" oldHidden="1">
    <formula>'B. Kriterier 2022'!$A$1:$L$204</formula>
    <oldFormula>'B. Kriterier 2022'!$A$1:$L$204</oldFormula>
  </rdn>
  <rcv guid="{00A825A0-F9D9-45CB-B60E-5152BA520B9A}"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sheetPr>
    <tabColor rgb="FF00B050"/>
  </sheetPr>
  <dimension ref="A1:F36"/>
  <sheetViews>
    <sheetView zoomScaleNormal="100" workbookViewId="0">
      <selection activeCell="B1" sqref="B1"/>
    </sheetView>
  </sheetViews>
  <sheetFormatPr defaultRowHeight="14.4"/>
  <cols>
    <col min="1" max="1" width="5.5546875" customWidth="1"/>
    <col min="2" max="2" width="32.44140625" customWidth="1"/>
    <col min="3" max="3" width="48.5546875" style="131" customWidth="1"/>
  </cols>
  <sheetData>
    <row r="1" spans="1:6" ht="15" thickBot="1">
      <c r="A1" s="255"/>
      <c r="B1" s="256" t="s">
        <v>1036</v>
      </c>
      <c r="C1" s="257" t="s">
        <v>0</v>
      </c>
    </row>
    <row r="2" spans="1:6" ht="15" thickBot="1">
      <c r="A2" s="1"/>
      <c r="B2" s="2" t="s">
        <v>1</v>
      </c>
      <c r="C2" s="111"/>
    </row>
    <row r="3" spans="1:6" ht="15" thickBot="1">
      <c r="A3" s="3" t="s">
        <v>2</v>
      </c>
      <c r="B3" s="4" t="s">
        <v>3</v>
      </c>
      <c r="C3" s="111"/>
      <c r="F3" s="195"/>
    </row>
    <row r="4" spans="1:6" ht="15" thickBot="1">
      <c r="A4" s="3" t="s">
        <v>4</v>
      </c>
      <c r="B4" s="4" t="s">
        <v>5</v>
      </c>
      <c r="C4" s="111"/>
      <c r="F4" s="195"/>
    </row>
    <row r="5" spans="1:6" ht="15" thickBot="1">
      <c r="A5" s="3" t="s">
        <v>6</v>
      </c>
      <c r="B5" s="4" t="s">
        <v>7</v>
      </c>
      <c r="C5" s="111"/>
      <c r="F5" s="196"/>
    </row>
    <row r="6" spans="1:6" ht="15" thickBot="1">
      <c r="A6" s="3" t="s">
        <v>8</v>
      </c>
      <c r="B6" s="243" t="s">
        <v>9</v>
      </c>
      <c r="C6" s="111"/>
      <c r="F6" s="196"/>
    </row>
    <row r="7" spans="1:6" ht="15" thickBot="1">
      <c r="A7" s="3" t="s">
        <v>10</v>
      </c>
      <c r="B7" s="4" t="s">
        <v>11</v>
      </c>
      <c r="C7" s="111"/>
    </row>
    <row r="8" spans="1:6" ht="15" thickBot="1">
      <c r="A8" s="3" t="s">
        <v>12</v>
      </c>
      <c r="B8" s="4" t="s">
        <v>14</v>
      </c>
      <c r="C8" s="197"/>
    </row>
    <row r="9" spans="1:6" ht="15" thickBot="1">
      <c r="A9" s="3" t="s">
        <v>13</v>
      </c>
      <c r="B9" s="4" t="s">
        <v>16</v>
      </c>
      <c r="C9" s="197"/>
    </row>
    <row r="10" spans="1:6" ht="15" thickBot="1">
      <c r="A10" s="3" t="s">
        <v>15</v>
      </c>
      <c r="B10" s="4" t="s">
        <v>18</v>
      </c>
      <c r="C10" s="111"/>
    </row>
    <row r="11" spans="1:6" ht="15" thickBot="1">
      <c r="A11" s="3" t="s">
        <v>17</v>
      </c>
      <c r="B11" s="4" t="s">
        <v>20</v>
      </c>
      <c r="C11" s="139"/>
    </row>
    <row r="12" spans="1:6" ht="15" thickBot="1">
      <c r="A12" s="3" t="s">
        <v>19</v>
      </c>
      <c r="B12" s="4" t="s">
        <v>22</v>
      </c>
      <c r="C12" s="111"/>
    </row>
    <row r="13" spans="1:6" ht="15" thickBot="1">
      <c r="A13" s="3" t="s">
        <v>21</v>
      </c>
      <c r="B13" s="4" t="s">
        <v>24</v>
      </c>
      <c r="C13" s="111"/>
    </row>
    <row r="14" spans="1:6" ht="21" thickBot="1">
      <c r="A14" s="3" t="s">
        <v>23</v>
      </c>
      <c r="B14" s="5" t="s">
        <v>385</v>
      </c>
      <c r="C14" s="111"/>
    </row>
    <row r="15" spans="1:6" ht="21" thickBot="1">
      <c r="A15" s="3" t="s">
        <v>25</v>
      </c>
      <c r="B15" s="5" t="s">
        <v>386</v>
      </c>
      <c r="C15" s="111"/>
    </row>
    <row r="16" spans="1:6" ht="15" thickBot="1">
      <c r="A16" s="3" t="s">
        <v>26</v>
      </c>
      <c r="B16" s="4" t="s">
        <v>28</v>
      </c>
      <c r="C16" s="111"/>
    </row>
    <row r="17" spans="1:3" ht="31.5" customHeight="1" thickBot="1">
      <c r="A17" s="3" t="s">
        <v>27</v>
      </c>
      <c r="B17" s="5" t="s">
        <v>387</v>
      </c>
      <c r="C17" s="111"/>
    </row>
    <row r="18" spans="1:3" ht="15" thickBot="1">
      <c r="A18" s="3" t="s">
        <v>29</v>
      </c>
      <c r="B18" s="4" t="s">
        <v>31</v>
      </c>
      <c r="C18" s="111"/>
    </row>
    <row r="19" spans="1:3" ht="15" thickBot="1">
      <c r="A19" s="3" t="s">
        <v>30</v>
      </c>
      <c r="B19" s="4" t="s">
        <v>33</v>
      </c>
      <c r="C19" s="111"/>
    </row>
    <row r="20" spans="1:3" ht="15" thickBot="1">
      <c r="A20" s="3" t="s">
        <v>32</v>
      </c>
      <c r="B20" s="4" t="s">
        <v>35</v>
      </c>
      <c r="C20" s="111"/>
    </row>
    <row r="21" spans="1:3" ht="15" thickBot="1">
      <c r="A21" s="3" t="s">
        <v>34</v>
      </c>
      <c r="B21" s="4" t="s">
        <v>52</v>
      </c>
      <c r="C21" s="111"/>
    </row>
    <row r="22" spans="1:3" ht="15" thickBot="1">
      <c r="A22" s="108" t="s">
        <v>36</v>
      </c>
      <c r="B22" s="109" t="s">
        <v>297</v>
      </c>
      <c r="C22" s="111"/>
    </row>
    <row r="23" spans="1:3" ht="15" thickBot="1">
      <c r="A23" s="258"/>
      <c r="B23" s="259" t="s">
        <v>37</v>
      </c>
      <c r="C23" s="260" t="s">
        <v>38</v>
      </c>
    </row>
    <row r="24" spans="1:3" ht="15" thickBot="1">
      <c r="A24" s="3" t="s">
        <v>39</v>
      </c>
      <c r="B24" s="4" t="s">
        <v>40</v>
      </c>
      <c r="C24" s="111"/>
    </row>
    <row r="25" spans="1:3" ht="15" thickBot="1">
      <c r="A25" s="3" t="s">
        <v>41</v>
      </c>
      <c r="B25" s="4" t="s">
        <v>346</v>
      </c>
      <c r="C25" s="111"/>
    </row>
    <row r="26" spans="1:3" ht="15" thickBot="1">
      <c r="A26" s="3" t="s">
        <v>42</v>
      </c>
      <c r="B26" s="4" t="s">
        <v>347</v>
      </c>
      <c r="C26" s="111"/>
    </row>
    <row r="27" spans="1:3" ht="15" thickBot="1">
      <c r="A27" s="3" t="s">
        <v>43</v>
      </c>
      <c r="B27" s="4" t="s">
        <v>280</v>
      </c>
      <c r="C27" s="140"/>
    </row>
    <row r="28" spans="1:3" ht="15" thickBot="1">
      <c r="A28" s="3" t="s">
        <v>44</v>
      </c>
      <c r="B28" s="4" t="s">
        <v>277</v>
      </c>
      <c r="C28" s="111"/>
    </row>
    <row r="29" spans="1:3" ht="15" thickBot="1">
      <c r="A29" s="3" t="s">
        <v>45</v>
      </c>
      <c r="B29" s="4" t="s">
        <v>348</v>
      </c>
      <c r="C29" s="140"/>
    </row>
    <row r="30" spans="1:3" ht="15" thickBot="1">
      <c r="A30" s="3" t="s">
        <v>46</v>
      </c>
      <c r="B30" s="4" t="s">
        <v>349</v>
      </c>
      <c r="C30" s="140"/>
    </row>
    <row r="31" spans="1:3" ht="15" thickBot="1">
      <c r="A31" s="3" t="s">
        <v>47</v>
      </c>
      <c r="B31" s="4" t="s">
        <v>278</v>
      </c>
      <c r="C31" s="111"/>
    </row>
    <row r="32" spans="1:3" ht="15" thickBot="1">
      <c r="A32" s="3" t="s">
        <v>49</v>
      </c>
      <c r="B32" s="4" t="s">
        <v>279</v>
      </c>
      <c r="C32" s="197"/>
    </row>
    <row r="33" spans="1:3" ht="15" thickBot="1">
      <c r="A33" s="3" t="s">
        <v>50</v>
      </c>
      <c r="B33" s="4" t="s">
        <v>48</v>
      </c>
      <c r="C33" s="111"/>
    </row>
    <row r="34" spans="1:3" ht="15" thickBot="1">
      <c r="A34" s="3" t="s">
        <v>51</v>
      </c>
      <c r="B34" s="4" t="s">
        <v>388</v>
      </c>
      <c r="C34" s="111"/>
    </row>
    <row r="35" spans="1:3" ht="15" thickBot="1">
      <c r="A35" s="3" t="s">
        <v>350</v>
      </c>
      <c r="B35" s="4" t="s">
        <v>389</v>
      </c>
      <c r="C35" s="111"/>
    </row>
    <row r="36" spans="1:3" ht="21" thickBot="1">
      <c r="A36" s="3" t="s">
        <v>390</v>
      </c>
      <c r="B36" s="5" t="s">
        <v>276</v>
      </c>
      <c r="C36" s="110"/>
    </row>
  </sheetData>
  <customSheetViews>
    <customSheetView guid="{507F482F-13C0-4805-AED4-AEDBC347912B}">
      <selection activeCell="B1" sqref="B1"/>
      <pageMargins left="0.7" right="0.7" top="0.75" bottom="0.75" header="0.3" footer="0.3"/>
      <pageSetup paperSize="9" orientation="portrait" r:id="rId1"/>
      <headerFooter>
        <oddHeader>&amp;CA.Virksomhedsdata</oddHeader>
        <oddFooter>Side &amp;P af &amp;N</oddFooter>
      </headerFooter>
    </customSheetView>
    <customSheetView guid="{00A825A0-F9D9-45CB-B60E-5152BA520B9A}">
      <selection activeCell="B6" sqref="B6"/>
      <pageMargins left="0.7" right="0.7" top="0.75" bottom="0.75" header="0.3" footer="0.3"/>
      <pageSetup paperSize="9" orientation="portrait" r:id="rId2"/>
      <headerFooter>
        <oddHeader>&amp;CA.Virksomhedsdata</oddHeader>
        <oddFooter>Side &amp;P af &amp;N</oddFooter>
      </headerFooter>
    </customSheetView>
  </customSheetViews>
  <pageMargins left="0.7" right="0.7" top="0.75" bottom="0.75" header="0.3" footer="0.3"/>
  <pageSetup paperSize="9" orientation="portrait" r:id="rId3"/>
  <headerFooter>
    <oddHeader>&amp;CA.Virksomhedsdata</oddHeader>
    <oddFooter>Side &amp;P af &amp;N</oddFooter>
  </headerFooter>
</worksheet>
</file>

<file path=xl/worksheets/sheet10.xml><?xml version="1.0" encoding="utf-8"?>
<worksheet xmlns="http://schemas.openxmlformats.org/spreadsheetml/2006/main" xmlns:r="http://schemas.openxmlformats.org/officeDocument/2006/relationships">
  <dimension ref="A1:L6"/>
  <sheetViews>
    <sheetView workbookViewId="0">
      <selection activeCell="F10" sqref="F10"/>
    </sheetView>
  </sheetViews>
  <sheetFormatPr defaultRowHeight="14.4"/>
  <sheetData>
    <row r="1" spans="1:12">
      <c r="A1" s="246" t="s">
        <v>989</v>
      </c>
      <c r="B1" s="244"/>
      <c r="C1" s="244"/>
      <c r="D1" s="244"/>
      <c r="E1" s="244"/>
      <c r="F1" s="244"/>
      <c r="G1" s="244"/>
      <c r="H1" s="244"/>
      <c r="I1" s="244"/>
      <c r="J1" s="244"/>
      <c r="K1" s="244"/>
      <c r="L1" s="244"/>
    </row>
    <row r="2" spans="1:12">
      <c r="A2" s="244"/>
      <c r="B2" s="244"/>
      <c r="C2" s="244"/>
      <c r="D2" s="244"/>
      <c r="E2" s="244"/>
      <c r="F2" s="244"/>
      <c r="G2" s="244"/>
      <c r="H2" s="244"/>
      <c r="I2" s="244"/>
      <c r="J2" s="244"/>
      <c r="K2" s="244"/>
      <c r="L2" s="244"/>
    </row>
    <row r="3" spans="1:12">
      <c r="A3" s="246" t="s">
        <v>990</v>
      </c>
      <c r="B3" s="244"/>
      <c r="C3" s="244"/>
      <c r="D3" s="244"/>
      <c r="E3" s="244"/>
      <c r="F3" s="244"/>
      <c r="G3" s="244"/>
      <c r="H3" s="244"/>
      <c r="I3" s="244"/>
      <c r="J3" s="244"/>
      <c r="K3" s="244"/>
      <c r="L3" s="244"/>
    </row>
    <row r="4" spans="1:12">
      <c r="A4" s="246" t="s">
        <v>991</v>
      </c>
      <c r="B4" s="245"/>
      <c r="C4" s="245"/>
      <c r="D4" s="245"/>
      <c r="E4" s="245"/>
      <c r="F4" s="245"/>
      <c r="G4" s="245"/>
      <c r="H4" s="245"/>
      <c r="I4" s="245"/>
      <c r="J4" s="245"/>
      <c r="K4" s="245"/>
    </row>
    <row r="5" spans="1:12">
      <c r="A5" s="245"/>
      <c r="B5" s="245"/>
      <c r="C5" s="245"/>
      <c r="D5" s="245"/>
      <c r="E5" s="245"/>
      <c r="F5" s="245"/>
      <c r="G5" s="245"/>
      <c r="H5" s="245"/>
      <c r="I5" s="245"/>
      <c r="J5" s="245"/>
      <c r="K5" s="245"/>
    </row>
    <row r="6" spans="1:12">
      <c r="A6" s="245"/>
      <c r="B6" s="245"/>
      <c r="C6" s="245"/>
      <c r="D6" s="245"/>
      <c r="E6" s="245"/>
      <c r="F6" s="245"/>
      <c r="G6" s="245"/>
      <c r="H6" s="245"/>
      <c r="I6" s="245"/>
      <c r="J6" s="245"/>
      <c r="K6" s="245"/>
    </row>
  </sheetData>
  <customSheetViews>
    <customSheetView guid="{507F482F-13C0-4805-AED4-AEDBC347912B}" state="hidden">
      <selection activeCell="F10" sqref="F10"/>
      <pageMargins left="0.7" right="0.7" top="0.75" bottom="0.75" header="0.3" footer="0.3"/>
    </customSheetView>
    <customSheetView guid="{00A825A0-F9D9-45CB-B60E-5152BA520B9A}" state="hidden">
      <selection activeCell="F10" sqref="F10"/>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6"/>
  <sheetViews>
    <sheetView workbookViewId="0">
      <selection activeCell="B6" sqref="B6"/>
    </sheetView>
  </sheetViews>
  <sheetFormatPr defaultRowHeight="14.4"/>
  <sheetData>
    <row r="6" spans="2:2">
      <c r="B6" s="237"/>
    </row>
  </sheetData>
  <customSheetViews>
    <customSheetView guid="{507F482F-13C0-4805-AED4-AEDBC347912B}">
      <selection activeCell="B6" sqref="B6"/>
      <pageMargins left="0.7" right="0.7" top="0.75" bottom="0.75" header="0.3" footer="0.3"/>
    </customSheetView>
    <customSheetView guid="{00A825A0-F9D9-45CB-B60E-5152BA520B9A}">
      <selection activeCell="B6" sqref="B6"/>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00B050"/>
  </sheetPr>
  <dimension ref="A1:L223"/>
  <sheetViews>
    <sheetView tabSelected="1" zoomScaleNormal="90" workbookViewId="0">
      <pane ySplit="1" topLeftCell="A2" activePane="bottomLeft" state="frozen"/>
      <selection pane="bottomLeft" activeCell="A3" sqref="A3"/>
    </sheetView>
  </sheetViews>
  <sheetFormatPr defaultColWidth="8.88671875" defaultRowHeight="14.4"/>
  <cols>
    <col min="1" max="1" width="6.5546875" style="6" customWidth="1"/>
    <col min="2" max="2" width="33" style="6" customWidth="1"/>
    <col min="3" max="3" width="34.21875" customWidth="1"/>
    <col min="4" max="4" width="15" customWidth="1"/>
    <col min="5" max="5" width="13.21875" style="6" customWidth="1"/>
    <col min="6" max="6" width="8.21875" style="6" customWidth="1"/>
    <col min="7" max="7" width="11.21875" customWidth="1"/>
    <col min="8" max="8" width="23.21875" style="6"/>
    <col min="9" max="9" width="6" style="6" customWidth="1"/>
    <col min="10" max="10" width="5.6640625" style="6" customWidth="1"/>
    <col min="11" max="11" width="5.77734375" style="6" customWidth="1"/>
    <col min="12" max="12" width="2.77734375" style="6" customWidth="1"/>
    <col min="13" max="16384" width="8.88671875" style="6"/>
  </cols>
  <sheetData>
    <row r="1" spans="1:12" s="13" customFormat="1" ht="10.199999999999999">
      <c r="A1" s="249" t="s">
        <v>1026</v>
      </c>
      <c r="B1" s="249" t="s">
        <v>252</v>
      </c>
      <c r="C1" s="249" t="s">
        <v>1023</v>
      </c>
      <c r="D1" s="249" t="s">
        <v>1024</v>
      </c>
      <c r="E1" s="250" t="s">
        <v>54</v>
      </c>
      <c r="F1" s="250" t="s">
        <v>920</v>
      </c>
      <c r="G1" s="253" t="s">
        <v>55</v>
      </c>
      <c r="H1" s="249" t="s">
        <v>56</v>
      </c>
      <c r="I1" s="251" t="s">
        <v>1027</v>
      </c>
      <c r="J1" s="251" t="s">
        <v>1028</v>
      </c>
      <c r="K1" s="252" t="s">
        <v>1029</v>
      </c>
      <c r="L1" s="251" t="s">
        <v>470</v>
      </c>
    </row>
    <row r="2" spans="1:12" s="13" customFormat="1" ht="10.199999999999999">
      <c r="A2" s="249">
        <v>1</v>
      </c>
      <c r="B2" s="249" t="s">
        <v>53</v>
      </c>
      <c r="C2" s="249" t="s">
        <v>53</v>
      </c>
      <c r="D2" s="249" t="s">
        <v>1024</v>
      </c>
      <c r="E2" s="250" t="s">
        <v>54</v>
      </c>
      <c r="F2" s="250" t="s">
        <v>920</v>
      </c>
      <c r="G2" s="253" t="s">
        <v>55</v>
      </c>
      <c r="H2" s="249" t="s">
        <v>56</v>
      </c>
      <c r="I2" s="251">
        <f>SUM(I3:I12)</f>
        <v>0</v>
      </c>
      <c r="J2" s="251">
        <f>SUM(J3:K12)</f>
        <v>11</v>
      </c>
      <c r="K2" s="252">
        <f>I2/J2</f>
        <v>0</v>
      </c>
      <c r="L2" s="251" t="s">
        <v>470</v>
      </c>
    </row>
    <row r="3" spans="1:12" ht="61.2">
      <c r="A3" s="172" t="s">
        <v>982</v>
      </c>
      <c r="B3" s="172" t="s">
        <v>999</v>
      </c>
      <c r="C3" s="172" t="s">
        <v>998</v>
      </c>
      <c r="D3" s="172" t="s">
        <v>949</v>
      </c>
      <c r="E3" s="173" t="s">
        <v>57</v>
      </c>
      <c r="F3" s="173" t="s">
        <v>921</v>
      </c>
      <c r="G3" s="144"/>
      <c r="H3" s="145"/>
      <c r="I3" s="141"/>
      <c r="J3" s="141"/>
      <c r="K3" s="141"/>
      <c r="L3" s="141" t="s">
        <v>471</v>
      </c>
    </row>
    <row r="4" spans="1:12" ht="30.6">
      <c r="A4" s="172" t="s">
        <v>526</v>
      </c>
      <c r="B4" s="172" t="s">
        <v>1000</v>
      </c>
      <c r="C4" s="174" t="s">
        <v>710</v>
      </c>
      <c r="D4" s="174" t="s">
        <v>950</v>
      </c>
      <c r="E4" s="173" t="s">
        <v>57</v>
      </c>
      <c r="F4" s="173" t="s">
        <v>922</v>
      </c>
      <c r="G4" s="144"/>
      <c r="H4" s="145"/>
      <c r="I4" s="141"/>
      <c r="J4" s="141"/>
      <c r="K4" s="141"/>
      <c r="L4" s="141" t="s">
        <v>471</v>
      </c>
    </row>
    <row r="5" spans="1:12" ht="30.6">
      <c r="A5" s="172" t="s">
        <v>1001</v>
      </c>
      <c r="B5" s="172" t="s">
        <v>393</v>
      </c>
      <c r="C5" s="172" t="s">
        <v>711</v>
      </c>
      <c r="D5" s="172" t="s">
        <v>951</v>
      </c>
      <c r="E5" s="173" t="s">
        <v>57</v>
      </c>
      <c r="F5" s="173" t="s">
        <v>922</v>
      </c>
      <c r="G5" s="144"/>
      <c r="H5" s="145"/>
      <c r="I5" s="141"/>
      <c r="J5" s="141"/>
      <c r="K5" s="141"/>
      <c r="L5" s="141" t="s">
        <v>471</v>
      </c>
    </row>
    <row r="6" spans="1:12" ht="30.6">
      <c r="A6" s="172" t="s">
        <v>527</v>
      </c>
      <c r="B6" s="172" t="s">
        <v>394</v>
      </c>
      <c r="C6" s="172" t="s">
        <v>713</v>
      </c>
      <c r="D6" s="172" t="s">
        <v>769</v>
      </c>
      <c r="E6" s="173" t="s">
        <v>57</v>
      </c>
      <c r="F6" s="173" t="s">
        <v>922</v>
      </c>
      <c r="G6" s="136"/>
      <c r="H6" s="145"/>
      <c r="I6" s="141"/>
      <c r="J6" s="141"/>
      <c r="K6" s="141"/>
      <c r="L6" s="141" t="s">
        <v>471</v>
      </c>
    </row>
    <row r="7" spans="1:12" ht="20.399999999999999">
      <c r="A7" s="172" t="s">
        <v>528</v>
      </c>
      <c r="B7" s="242" t="s">
        <v>1002</v>
      </c>
      <c r="C7" s="172" t="s">
        <v>712</v>
      </c>
      <c r="D7" s="172" t="s">
        <v>952</v>
      </c>
      <c r="E7" s="173" t="s">
        <v>57</v>
      </c>
      <c r="F7" s="173" t="s">
        <v>922</v>
      </c>
      <c r="G7" s="144"/>
      <c r="H7" s="145"/>
      <c r="I7" s="141"/>
      <c r="J7" s="141"/>
      <c r="K7" s="141"/>
      <c r="L7" s="141" t="s">
        <v>471</v>
      </c>
    </row>
    <row r="8" spans="1:12" ht="30.6">
      <c r="A8" s="172" t="s">
        <v>529</v>
      </c>
      <c r="B8" s="172" t="s">
        <v>704</v>
      </c>
      <c r="C8" s="172" t="s">
        <v>60</v>
      </c>
      <c r="D8" s="172" t="s">
        <v>923</v>
      </c>
      <c r="E8" s="173" t="s">
        <v>57</v>
      </c>
      <c r="F8" s="173" t="s">
        <v>923</v>
      </c>
      <c r="G8" s="136"/>
      <c r="H8" s="145"/>
      <c r="I8" s="141"/>
      <c r="J8" s="141"/>
      <c r="K8" s="141"/>
      <c r="L8" s="141" t="s">
        <v>471</v>
      </c>
    </row>
    <row r="9" spans="1:12" s="13" customFormat="1" ht="40.799999999999997">
      <c r="A9" s="190" t="s">
        <v>1003</v>
      </c>
      <c r="B9" s="201" t="s">
        <v>621</v>
      </c>
      <c r="C9" s="202" t="s">
        <v>842</v>
      </c>
      <c r="D9" s="203" t="s">
        <v>954</v>
      </c>
      <c r="E9" s="211" t="s">
        <v>57</v>
      </c>
      <c r="F9" s="173" t="s">
        <v>921</v>
      </c>
      <c r="G9" s="184"/>
      <c r="H9" s="184"/>
      <c r="I9" s="78"/>
      <c r="J9" s="78"/>
      <c r="K9" s="78"/>
      <c r="L9" s="78" t="s">
        <v>471</v>
      </c>
    </row>
    <row r="10" spans="1:12" s="13" customFormat="1" ht="20.399999999999999">
      <c r="A10" s="190" t="s">
        <v>1004</v>
      </c>
      <c r="B10" s="190" t="s">
        <v>843</v>
      </c>
      <c r="C10" s="191" t="s">
        <v>714</v>
      </c>
      <c r="D10" s="203" t="s">
        <v>715</v>
      </c>
      <c r="E10" s="204" t="s">
        <v>242</v>
      </c>
      <c r="F10" s="204" t="s">
        <v>709</v>
      </c>
      <c r="G10" s="184"/>
      <c r="H10" s="184"/>
      <c r="I10" s="78">
        <f>0</f>
        <v>0</v>
      </c>
      <c r="J10" s="78">
        <v>3</v>
      </c>
      <c r="K10" s="78"/>
      <c r="L10" s="78" t="s">
        <v>392</v>
      </c>
    </row>
    <row r="11" spans="1:12" s="13" customFormat="1" ht="30.6">
      <c r="A11" s="190" t="s">
        <v>1005</v>
      </c>
      <c r="B11" s="190" t="s">
        <v>716</v>
      </c>
      <c r="C11" s="191" t="s">
        <v>908</v>
      </c>
      <c r="D11" s="203" t="s">
        <v>715</v>
      </c>
      <c r="E11" s="204" t="s">
        <v>241</v>
      </c>
      <c r="F11" s="204" t="s">
        <v>709</v>
      </c>
      <c r="G11" s="184"/>
      <c r="H11" s="184"/>
      <c r="I11" s="78">
        <f>0</f>
        <v>0</v>
      </c>
      <c r="J11" s="78">
        <v>5</v>
      </c>
      <c r="K11" s="78"/>
      <c r="L11" s="78" t="s">
        <v>392</v>
      </c>
    </row>
    <row r="12" spans="1:12" s="13" customFormat="1" ht="20.399999999999999">
      <c r="A12" s="190" t="s">
        <v>717</v>
      </c>
      <c r="B12" s="190" t="s">
        <v>718</v>
      </c>
      <c r="C12" s="191" t="s">
        <v>720</v>
      </c>
      <c r="D12" s="203" t="s">
        <v>715</v>
      </c>
      <c r="E12" s="204" t="s">
        <v>242</v>
      </c>
      <c r="F12" s="204" t="s">
        <v>709</v>
      </c>
      <c r="G12" s="184"/>
      <c r="H12" s="184"/>
      <c r="I12" s="78">
        <f>0</f>
        <v>0</v>
      </c>
      <c r="J12" s="78">
        <v>3</v>
      </c>
      <c r="K12" s="78"/>
      <c r="L12" s="78" t="s">
        <v>392</v>
      </c>
    </row>
    <row r="13" spans="1:12" ht="10.199999999999999">
      <c r="A13" s="249">
        <v>2</v>
      </c>
      <c r="B13" s="249" t="s">
        <v>1025</v>
      </c>
      <c r="C13" s="249" t="s">
        <v>1025</v>
      </c>
      <c r="D13" s="249" t="s">
        <v>1024</v>
      </c>
      <c r="E13" s="250" t="s">
        <v>54</v>
      </c>
      <c r="F13" s="250" t="s">
        <v>920</v>
      </c>
      <c r="G13" s="253" t="s">
        <v>55</v>
      </c>
      <c r="H13" s="249" t="s">
        <v>56</v>
      </c>
      <c r="I13" s="251">
        <f>SUM(I14:I21)</f>
        <v>0</v>
      </c>
      <c r="J13" s="251">
        <f>SUM(J19:J21)</f>
        <v>12</v>
      </c>
      <c r="K13" s="252">
        <f>I13/J13</f>
        <v>0</v>
      </c>
      <c r="L13" s="251" t="s">
        <v>470</v>
      </c>
    </row>
    <row r="14" spans="1:12" ht="20.399999999999999">
      <c r="A14" s="172" t="s">
        <v>530</v>
      </c>
      <c r="B14" s="172" t="s">
        <v>396</v>
      </c>
      <c r="C14" s="194" t="s">
        <v>719</v>
      </c>
      <c r="D14" s="172" t="s">
        <v>952</v>
      </c>
      <c r="E14" s="173" t="s">
        <v>57</v>
      </c>
      <c r="F14" s="173" t="s">
        <v>922</v>
      </c>
      <c r="G14" s="185"/>
      <c r="H14" s="186"/>
      <c r="I14" s="141"/>
      <c r="J14" s="248"/>
      <c r="K14" s="141"/>
      <c r="L14" s="141" t="s">
        <v>471</v>
      </c>
    </row>
    <row r="15" spans="1:12" ht="51">
      <c r="A15" s="172" t="s">
        <v>531</v>
      </c>
      <c r="B15" s="172" t="s">
        <v>395</v>
      </c>
      <c r="C15" s="172" t="s">
        <v>721</v>
      </c>
      <c r="D15" s="172" t="s">
        <v>952</v>
      </c>
      <c r="E15" s="173" t="s">
        <v>57</v>
      </c>
      <c r="F15" s="173" t="s">
        <v>922</v>
      </c>
      <c r="G15" s="185"/>
      <c r="H15" s="186"/>
      <c r="I15" s="141"/>
      <c r="J15" s="248"/>
      <c r="K15" s="141"/>
      <c r="L15" s="141" t="s">
        <v>471</v>
      </c>
    </row>
    <row r="16" spans="1:12" s="13" customFormat="1" ht="40.799999999999997">
      <c r="A16" s="172" t="s">
        <v>532</v>
      </c>
      <c r="B16" s="172" t="s">
        <v>397</v>
      </c>
      <c r="C16" s="172" t="s">
        <v>724</v>
      </c>
      <c r="D16" s="172" t="s">
        <v>723</v>
      </c>
      <c r="E16" s="173" t="s">
        <v>57</v>
      </c>
      <c r="F16" s="173" t="s">
        <v>922</v>
      </c>
      <c r="G16" s="185"/>
      <c r="H16" s="186"/>
      <c r="I16" s="141"/>
      <c r="J16" s="248"/>
      <c r="K16" s="141"/>
      <c r="L16" s="141" t="s">
        <v>471</v>
      </c>
    </row>
    <row r="17" spans="1:12" ht="30.6">
      <c r="A17" s="205" t="s">
        <v>622</v>
      </c>
      <c r="B17" s="205" t="s">
        <v>623</v>
      </c>
      <c r="C17" s="205" t="s">
        <v>624</v>
      </c>
      <c r="D17" s="205" t="s">
        <v>923</v>
      </c>
      <c r="E17" s="206" t="s">
        <v>57</v>
      </c>
      <c r="F17" s="206" t="s">
        <v>923</v>
      </c>
      <c r="G17" s="183"/>
      <c r="H17" s="78"/>
      <c r="I17" s="78"/>
      <c r="J17" s="248"/>
      <c r="K17" s="78"/>
      <c r="L17" s="78" t="s">
        <v>471</v>
      </c>
    </row>
    <row r="18" spans="1:12" s="210" customFormat="1" ht="20.399999999999999">
      <c r="A18" s="190" t="s">
        <v>725</v>
      </c>
      <c r="B18" s="190" t="s">
        <v>733</v>
      </c>
      <c r="C18" s="190" t="s">
        <v>732</v>
      </c>
      <c r="D18" s="190" t="s">
        <v>810</v>
      </c>
      <c r="E18" s="192" t="s">
        <v>57</v>
      </c>
      <c r="F18" s="192" t="s">
        <v>709</v>
      </c>
      <c r="G18" s="207"/>
      <c r="H18" s="208"/>
      <c r="I18" s="208"/>
      <c r="J18" s="248"/>
      <c r="K18" s="208"/>
      <c r="L18" s="208" t="s">
        <v>471</v>
      </c>
    </row>
    <row r="19" spans="1:12" s="210" customFormat="1" ht="30.6">
      <c r="A19" s="190" t="s">
        <v>726</v>
      </c>
      <c r="B19" s="190" t="s">
        <v>727</v>
      </c>
      <c r="C19" s="190" t="s">
        <v>870</v>
      </c>
      <c r="D19" s="190" t="s">
        <v>728</v>
      </c>
      <c r="E19" s="204" t="s">
        <v>242</v>
      </c>
      <c r="F19" s="204" t="s">
        <v>709</v>
      </c>
      <c r="G19" s="207"/>
      <c r="H19" s="208"/>
      <c r="I19" s="208">
        <f>0</f>
        <v>0</v>
      </c>
      <c r="J19" s="248">
        <v>3</v>
      </c>
      <c r="K19" s="208"/>
      <c r="L19" s="208" t="s">
        <v>392</v>
      </c>
    </row>
    <row r="20" spans="1:12" s="210" customFormat="1" ht="40.799999999999997">
      <c r="A20" s="190" t="s">
        <v>729</v>
      </c>
      <c r="B20" s="190" t="s">
        <v>730</v>
      </c>
      <c r="C20" s="190" t="s">
        <v>731</v>
      </c>
      <c r="D20" s="190" t="s">
        <v>955</v>
      </c>
      <c r="E20" s="204" t="s">
        <v>241</v>
      </c>
      <c r="F20" s="204" t="s">
        <v>709</v>
      </c>
      <c r="G20" s="207"/>
      <c r="H20" s="208"/>
      <c r="I20" s="208">
        <f>0</f>
        <v>0</v>
      </c>
      <c r="J20" s="248">
        <v>5</v>
      </c>
      <c r="K20" s="208"/>
      <c r="L20" s="208" t="s">
        <v>392</v>
      </c>
    </row>
    <row r="21" spans="1:12" s="210" customFormat="1" ht="30.6">
      <c r="A21" s="190" t="s">
        <v>851</v>
      </c>
      <c r="B21" s="190" t="s">
        <v>852</v>
      </c>
      <c r="C21" s="190" t="s">
        <v>850</v>
      </c>
      <c r="D21" s="190" t="s">
        <v>956</v>
      </c>
      <c r="E21" s="204" t="s">
        <v>236</v>
      </c>
      <c r="F21" s="204" t="s">
        <v>709</v>
      </c>
      <c r="G21" s="207"/>
      <c r="H21" s="208"/>
      <c r="I21" s="208">
        <f>0</f>
        <v>0</v>
      </c>
      <c r="J21" s="248">
        <v>4</v>
      </c>
      <c r="K21" s="208"/>
      <c r="L21" s="208" t="s">
        <v>392</v>
      </c>
    </row>
    <row r="22" spans="1:12" ht="10.199999999999999">
      <c r="A22" s="249">
        <v>3</v>
      </c>
      <c r="B22" s="249" t="s">
        <v>61</v>
      </c>
      <c r="C22" s="249" t="s">
        <v>61</v>
      </c>
      <c r="D22" s="249" t="s">
        <v>1024</v>
      </c>
      <c r="E22" s="250" t="s">
        <v>54</v>
      </c>
      <c r="F22" s="250" t="s">
        <v>920</v>
      </c>
      <c r="G22" s="253" t="s">
        <v>55</v>
      </c>
      <c r="H22" s="249" t="s">
        <v>56</v>
      </c>
      <c r="I22" s="251">
        <f>SUM(I23:I33)</f>
        <v>0</v>
      </c>
      <c r="J22" s="251">
        <f>SUM(J23:J33)</f>
        <v>6</v>
      </c>
      <c r="K22" s="252">
        <f>I22/J22</f>
        <v>0</v>
      </c>
      <c r="L22" s="251" t="s">
        <v>470</v>
      </c>
    </row>
    <row r="23" spans="1:12" ht="20.399999999999999">
      <c r="A23" s="172" t="s">
        <v>533</v>
      </c>
      <c r="B23" s="172" t="s">
        <v>737</v>
      </c>
      <c r="C23" s="194" t="s">
        <v>734</v>
      </c>
      <c r="D23" s="172" t="s">
        <v>769</v>
      </c>
      <c r="E23" s="173" t="s">
        <v>57</v>
      </c>
      <c r="F23" s="173" t="s">
        <v>922</v>
      </c>
      <c r="G23" s="144"/>
      <c r="H23" s="145"/>
      <c r="I23" s="141"/>
      <c r="J23" s="248"/>
      <c r="K23" s="141"/>
      <c r="L23" s="141" t="s">
        <v>471</v>
      </c>
    </row>
    <row r="24" spans="1:12" ht="20.399999999999999">
      <c r="A24" s="172" t="s">
        <v>534</v>
      </c>
      <c r="B24" s="172" t="s">
        <v>398</v>
      </c>
      <c r="C24" s="194" t="s">
        <v>736</v>
      </c>
      <c r="D24" s="172" t="s">
        <v>957</v>
      </c>
      <c r="E24" s="173" t="s">
        <v>57</v>
      </c>
      <c r="F24" s="173" t="s">
        <v>922</v>
      </c>
      <c r="G24" s="144"/>
      <c r="H24" s="145"/>
      <c r="I24" s="141"/>
      <c r="J24" s="248"/>
      <c r="K24" s="141"/>
      <c r="L24" s="141" t="s">
        <v>471</v>
      </c>
    </row>
    <row r="25" spans="1:12" ht="20.399999999999999">
      <c r="A25" s="172" t="s">
        <v>472</v>
      </c>
      <c r="B25" s="172" t="s">
        <v>399</v>
      </c>
      <c r="C25" s="172" t="s">
        <v>62</v>
      </c>
      <c r="D25" s="205" t="s">
        <v>923</v>
      </c>
      <c r="E25" s="173" t="s">
        <v>57</v>
      </c>
      <c r="F25" s="173" t="s">
        <v>923</v>
      </c>
      <c r="G25" s="146"/>
      <c r="H25" s="145"/>
      <c r="I25" s="141"/>
      <c r="J25" s="248"/>
      <c r="K25" s="141"/>
      <c r="L25" s="141" t="s">
        <v>471</v>
      </c>
    </row>
    <row r="26" spans="1:12" ht="20.399999999999999">
      <c r="A26" s="172" t="s">
        <v>473</v>
      </c>
      <c r="B26" s="194" t="s">
        <v>1019</v>
      </c>
      <c r="C26" s="174" t="s">
        <v>738</v>
      </c>
      <c r="D26" s="174" t="s">
        <v>769</v>
      </c>
      <c r="E26" s="173" t="s">
        <v>57</v>
      </c>
      <c r="F26" s="173" t="s">
        <v>922</v>
      </c>
      <c r="G26" s="144"/>
      <c r="H26" s="145"/>
      <c r="I26" s="141"/>
      <c r="J26" s="248"/>
      <c r="K26" s="141"/>
      <c r="L26" s="141" t="s">
        <v>471</v>
      </c>
    </row>
    <row r="27" spans="1:12" ht="20.399999999999999">
      <c r="A27" s="172" t="s">
        <v>535</v>
      </c>
      <c r="B27" s="172" t="s">
        <v>400</v>
      </c>
      <c r="C27" s="172" t="s">
        <v>741</v>
      </c>
      <c r="D27" s="172" t="s">
        <v>769</v>
      </c>
      <c r="E27" s="173" t="s">
        <v>57</v>
      </c>
      <c r="F27" s="173" t="s">
        <v>922</v>
      </c>
      <c r="G27" s="144"/>
      <c r="H27" s="145"/>
      <c r="I27" s="141"/>
      <c r="J27" s="248"/>
      <c r="K27" s="141"/>
      <c r="L27" s="141" t="s">
        <v>471</v>
      </c>
    </row>
    <row r="28" spans="1:12" ht="30.6">
      <c r="A28" s="172" t="s">
        <v>536</v>
      </c>
      <c r="B28" s="172" t="s">
        <v>739</v>
      </c>
      <c r="C28" s="172" t="s">
        <v>740</v>
      </c>
      <c r="D28" s="172" t="s">
        <v>958</v>
      </c>
      <c r="E28" s="173" t="s">
        <v>57</v>
      </c>
      <c r="F28" s="173" t="s">
        <v>922</v>
      </c>
      <c r="G28" s="144"/>
      <c r="H28" s="145"/>
      <c r="I28" s="141"/>
      <c r="J28" s="248"/>
      <c r="K28" s="141"/>
      <c r="L28" s="141" t="s">
        <v>471</v>
      </c>
    </row>
    <row r="29" spans="1:12" ht="20.399999999999999">
      <c r="A29" s="172" t="s">
        <v>537</v>
      </c>
      <c r="B29" s="172" t="s">
        <v>401</v>
      </c>
      <c r="C29" s="172" t="s">
        <v>625</v>
      </c>
      <c r="D29" s="205" t="s">
        <v>923</v>
      </c>
      <c r="E29" s="173" t="s">
        <v>57</v>
      </c>
      <c r="F29" s="173" t="s">
        <v>923</v>
      </c>
      <c r="G29" s="144"/>
      <c r="H29" s="145"/>
      <c r="I29" s="141"/>
      <c r="J29" s="248"/>
      <c r="K29" s="141"/>
      <c r="L29" s="141" t="s">
        <v>471</v>
      </c>
    </row>
    <row r="30" spans="1:12" s="13" customFormat="1" ht="30.6">
      <c r="A30" s="172" t="s">
        <v>538</v>
      </c>
      <c r="B30" s="172" t="s">
        <v>402</v>
      </c>
      <c r="C30" s="172" t="s">
        <v>63</v>
      </c>
      <c r="D30" s="205" t="s">
        <v>923</v>
      </c>
      <c r="E30" s="173" t="s">
        <v>57</v>
      </c>
      <c r="F30" s="173" t="s">
        <v>923</v>
      </c>
      <c r="G30" s="144"/>
      <c r="H30" s="145"/>
      <c r="I30" s="141"/>
      <c r="J30" s="248"/>
      <c r="K30" s="141"/>
      <c r="L30" s="141" t="s">
        <v>471</v>
      </c>
    </row>
    <row r="31" spans="1:12" s="215" customFormat="1" ht="30.6">
      <c r="A31" s="194" t="s">
        <v>742</v>
      </c>
      <c r="B31" s="194" t="s">
        <v>849</v>
      </c>
      <c r="C31" s="194" t="s">
        <v>1006</v>
      </c>
      <c r="D31" s="194" t="s">
        <v>810</v>
      </c>
      <c r="E31" s="211" t="s">
        <v>57</v>
      </c>
      <c r="F31" s="211" t="s">
        <v>709</v>
      </c>
      <c r="G31" s="212"/>
      <c r="H31" s="213"/>
      <c r="I31" s="214"/>
      <c r="J31" s="248"/>
      <c r="K31" s="214"/>
      <c r="L31" s="214" t="s">
        <v>471</v>
      </c>
    </row>
    <row r="32" spans="1:12" s="215" customFormat="1" ht="20.399999999999999">
      <c r="A32" s="194" t="s">
        <v>743</v>
      </c>
      <c r="B32" s="194" t="s">
        <v>744</v>
      </c>
      <c r="C32" s="194" t="s">
        <v>745</v>
      </c>
      <c r="D32" s="194" t="s">
        <v>822</v>
      </c>
      <c r="E32" s="194" t="s">
        <v>242</v>
      </c>
      <c r="F32" s="194" t="s">
        <v>709</v>
      </c>
      <c r="G32" s="212"/>
      <c r="H32" s="213"/>
      <c r="I32" s="214">
        <f>0</f>
        <v>0</v>
      </c>
      <c r="J32" s="248">
        <v>3</v>
      </c>
      <c r="K32" s="214"/>
      <c r="L32" s="214" t="s">
        <v>392</v>
      </c>
    </row>
    <row r="33" spans="1:12" ht="30.6">
      <c r="A33" s="172" t="s">
        <v>610</v>
      </c>
      <c r="B33" s="172" t="s">
        <v>626</v>
      </c>
      <c r="C33" s="172" t="s">
        <v>627</v>
      </c>
      <c r="D33" s="205" t="s">
        <v>923</v>
      </c>
      <c r="E33" s="172" t="s">
        <v>242</v>
      </c>
      <c r="F33" s="172" t="s">
        <v>923</v>
      </c>
      <c r="G33" s="144"/>
      <c r="H33" s="145"/>
      <c r="I33" s="141">
        <f>0</f>
        <v>0</v>
      </c>
      <c r="J33" s="248">
        <v>3</v>
      </c>
      <c r="K33" s="141"/>
      <c r="L33" s="141" t="s">
        <v>392</v>
      </c>
    </row>
    <row r="34" spans="1:12" ht="10.199999999999999">
      <c r="A34" s="249">
        <v>4</v>
      </c>
      <c r="B34" s="249" t="s">
        <v>64</v>
      </c>
      <c r="C34" s="249" t="s">
        <v>64</v>
      </c>
      <c r="D34" s="249" t="s">
        <v>1024</v>
      </c>
      <c r="E34" s="250" t="s">
        <v>54</v>
      </c>
      <c r="F34" s="250" t="s">
        <v>920</v>
      </c>
      <c r="G34" s="253" t="s">
        <v>55</v>
      </c>
      <c r="H34" s="249" t="s">
        <v>56</v>
      </c>
      <c r="I34" s="251">
        <f>SUM(I35:I59)</f>
        <v>0</v>
      </c>
      <c r="J34" s="251">
        <f>SUM(J35:J59)</f>
        <v>27</v>
      </c>
      <c r="K34" s="252">
        <f>I34/J34</f>
        <v>0</v>
      </c>
      <c r="L34" s="251" t="s">
        <v>470</v>
      </c>
    </row>
    <row r="35" spans="1:12" ht="20.399999999999999">
      <c r="A35" s="171" t="s">
        <v>539</v>
      </c>
      <c r="B35" s="171" t="s">
        <v>403</v>
      </c>
      <c r="C35" s="200" t="s">
        <v>628</v>
      </c>
      <c r="D35" s="205" t="s">
        <v>923</v>
      </c>
      <c r="E35" s="171" t="s">
        <v>57</v>
      </c>
      <c r="F35" s="229" t="s">
        <v>923</v>
      </c>
      <c r="G35" s="144"/>
      <c r="H35" s="145"/>
      <c r="I35" s="141"/>
      <c r="J35" s="141"/>
      <c r="K35" s="141"/>
      <c r="L35" s="141" t="s">
        <v>471</v>
      </c>
    </row>
    <row r="36" spans="1:12" ht="30.6">
      <c r="A36" s="171" t="s">
        <v>540</v>
      </c>
      <c r="B36" s="171" t="s">
        <v>404</v>
      </c>
      <c r="C36" s="200" t="s">
        <v>65</v>
      </c>
      <c r="D36" s="205" t="s">
        <v>923</v>
      </c>
      <c r="E36" s="171" t="s">
        <v>242</v>
      </c>
      <c r="F36" s="229" t="s">
        <v>923</v>
      </c>
      <c r="G36" s="144"/>
      <c r="H36" s="145"/>
      <c r="I36" s="141">
        <v>0</v>
      </c>
      <c r="J36" s="141">
        <v>3</v>
      </c>
      <c r="K36" s="141"/>
      <c r="L36" s="141" t="s">
        <v>392</v>
      </c>
    </row>
    <row r="37" spans="1:12" ht="30.6">
      <c r="A37" s="171" t="s">
        <v>541</v>
      </c>
      <c r="B37" s="171" t="s">
        <v>405</v>
      </c>
      <c r="C37" s="200" t="s">
        <v>746</v>
      </c>
      <c r="D37" s="205" t="s">
        <v>923</v>
      </c>
      <c r="E37" s="107" t="s">
        <v>57</v>
      </c>
      <c r="F37" s="107" t="s">
        <v>923</v>
      </c>
      <c r="G37" s="136"/>
      <c r="H37" s="145"/>
      <c r="I37" s="141"/>
      <c r="J37" s="141"/>
      <c r="K37" s="141"/>
      <c r="L37" s="141" t="s">
        <v>471</v>
      </c>
    </row>
    <row r="38" spans="1:12" ht="10.199999999999999">
      <c r="A38" s="171" t="s">
        <v>475</v>
      </c>
      <c r="B38" s="171" t="s">
        <v>406</v>
      </c>
      <c r="C38" s="200" t="s">
        <v>522</v>
      </c>
      <c r="D38" s="205" t="s">
        <v>923</v>
      </c>
      <c r="E38" s="107" t="s">
        <v>57</v>
      </c>
      <c r="F38" s="107" t="s">
        <v>923</v>
      </c>
      <c r="G38" s="144"/>
      <c r="H38" s="145"/>
      <c r="I38" s="141"/>
      <c r="J38" s="141"/>
      <c r="K38" s="141"/>
      <c r="L38" s="141" t="s">
        <v>471</v>
      </c>
    </row>
    <row r="39" spans="1:12" ht="10.199999999999999">
      <c r="A39" s="171" t="s">
        <v>476</v>
      </c>
      <c r="B39" s="171" t="s">
        <v>407</v>
      </c>
      <c r="C39" s="200" t="s">
        <v>66</v>
      </c>
      <c r="D39" s="205" t="s">
        <v>923</v>
      </c>
      <c r="E39" s="107" t="s">
        <v>57</v>
      </c>
      <c r="F39" s="107" t="s">
        <v>923</v>
      </c>
      <c r="G39" s="144"/>
      <c r="H39" s="145"/>
      <c r="I39" s="141"/>
      <c r="J39" s="141"/>
      <c r="K39" s="141"/>
      <c r="L39" s="141" t="s">
        <v>471</v>
      </c>
    </row>
    <row r="40" spans="1:12" ht="51">
      <c r="A40" s="171" t="s">
        <v>542</v>
      </c>
      <c r="B40" s="198" t="s">
        <v>408</v>
      </c>
      <c r="C40" s="200" t="s">
        <v>940</v>
      </c>
      <c r="D40" s="204" t="s">
        <v>959</v>
      </c>
      <c r="E40" s="107" t="s">
        <v>57</v>
      </c>
      <c r="F40" s="107" t="s">
        <v>922</v>
      </c>
      <c r="G40" s="144"/>
      <c r="H40" s="145"/>
      <c r="I40" s="141"/>
      <c r="J40" s="141"/>
      <c r="K40" s="141"/>
      <c r="L40" s="141" t="s">
        <v>471</v>
      </c>
    </row>
    <row r="41" spans="1:12" ht="37.5" customHeight="1">
      <c r="A41" s="175" t="s">
        <v>477</v>
      </c>
      <c r="B41" s="175" t="s">
        <v>1007</v>
      </c>
      <c r="C41" s="175" t="s">
        <v>67</v>
      </c>
      <c r="D41" s="205" t="s">
        <v>923</v>
      </c>
      <c r="E41" s="176" t="s">
        <v>57</v>
      </c>
      <c r="F41" s="176" t="s">
        <v>923</v>
      </c>
      <c r="G41" s="144"/>
      <c r="H41" s="145"/>
      <c r="I41" s="141"/>
      <c r="J41" s="141"/>
      <c r="K41" s="141"/>
      <c r="L41" s="141" t="s">
        <v>471</v>
      </c>
    </row>
    <row r="42" spans="1:12" ht="20.399999999999999">
      <c r="A42" s="175" t="s">
        <v>543</v>
      </c>
      <c r="B42" s="175" t="s">
        <v>629</v>
      </c>
      <c r="C42" s="175" t="s">
        <v>630</v>
      </c>
      <c r="D42" s="205" t="s">
        <v>923</v>
      </c>
      <c r="E42" s="175" t="s">
        <v>236</v>
      </c>
      <c r="F42" s="175" t="s">
        <v>923</v>
      </c>
      <c r="G42" s="136"/>
      <c r="H42" s="145"/>
      <c r="I42" s="141">
        <v>0</v>
      </c>
      <c r="J42" s="141">
        <v>4</v>
      </c>
      <c r="K42" s="141"/>
      <c r="L42" s="141" t="s">
        <v>392</v>
      </c>
    </row>
    <row r="43" spans="1:12" ht="20.399999999999999">
      <c r="A43" s="175" t="s">
        <v>544</v>
      </c>
      <c r="B43" s="175" t="s">
        <v>409</v>
      </c>
      <c r="C43" s="175" t="s">
        <v>631</v>
      </c>
      <c r="D43" s="205" t="s">
        <v>923</v>
      </c>
      <c r="E43" s="176" t="s">
        <v>57</v>
      </c>
      <c r="F43" s="176" t="s">
        <v>923</v>
      </c>
      <c r="G43" s="136"/>
      <c r="H43" s="145"/>
      <c r="I43" s="141"/>
      <c r="J43" s="141"/>
      <c r="K43" s="141"/>
      <c r="L43" s="141" t="s">
        <v>471</v>
      </c>
    </row>
    <row r="44" spans="1:12" ht="30.6">
      <c r="A44" s="175" t="s">
        <v>545</v>
      </c>
      <c r="B44" s="175" t="s">
        <v>410</v>
      </c>
      <c r="C44" s="175" t="s">
        <v>68</v>
      </c>
      <c r="D44" s="205" t="s">
        <v>923</v>
      </c>
      <c r="E44" s="176" t="s">
        <v>57</v>
      </c>
      <c r="F44" s="176" t="s">
        <v>923</v>
      </c>
      <c r="G44" s="144"/>
      <c r="H44" s="145"/>
      <c r="I44" s="141"/>
      <c r="J44" s="141"/>
      <c r="K44" s="141"/>
      <c r="L44" s="141" t="s">
        <v>471</v>
      </c>
    </row>
    <row r="45" spans="1:12" ht="20.399999999999999">
      <c r="A45" s="175" t="s">
        <v>546</v>
      </c>
      <c r="B45" s="175" t="s">
        <v>411</v>
      </c>
      <c r="C45" s="175" t="s">
        <v>69</v>
      </c>
      <c r="D45" s="205" t="s">
        <v>923</v>
      </c>
      <c r="E45" s="175" t="s">
        <v>237</v>
      </c>
      <c r="F45" s="175" t="s">
        <v>923</v>
      </c>
      <c r="G45" s="144"/>
      <c r="H45" s="145"/>
      <c r="I45" s="141">
        <v>0</v>
      </c>
      <c r="J45" s="141">
        <v>3</v>
      </c>
      <c r="K45" s="141"/>
      <c r="L45" s="141" t="s">
        <v>392</v>
      </c>
    </row>
    <row r="46" spans="1:12" ht="71.400000000000006">
      <c r="A46" s="175" t="s">
        <v>547</v>
      </c>
      <c r="B46" s="175" t="s">
        <v>412</v>
      </c>
      <c r="C46" s="175" t="s">
        <v>876</v>
      </c>
      <c r="D46" s="175" t="s">
        <v>996</v>
      </c>
      <c r="E46" s="176" t="s">
        <v>57</v>
      </c>
      <c r="F46" s="176" t="s">
        <v>922</v>
      </c>
      <c r="G46" s="136"/>
      <c r="H46" s="145"/>
      <c r="I46" s="141"/>
      <c r="J46" s="141"/>
      <c r="K46" s="141"/>
      <c r="L46" s="141" t="s">
        <v>471</v>
      </c>
    </row>
    <row r="47" spans="1:12" ht="40.799999999999997">
      <c r="A47" s="175" t="s">
        <v>548</v>
      </c>
      <c r="B47" s="175" t="s">
        <v>707</v>
      </c>
      <c r="C47" s="175" t="s">
        <v>941</v>
      </c>
      <c r="D47" s="204" t="s">
        <v>942</v>
      </c>
      <c r="E47" s="176" t="s">
        <v>57</v>
      </c>
      <c r="F47" s="176" t="s">
        <v>923</v>
      </c>
      <c r="G47" s="144"/>
      <c r="H47" s="145"/>
      <c r="I47" s="141"/>
      <c r="J47" s="141"/>
      <c r="K47" s="141"/>
      <c r="L47" s="141" t="s">
        <v>471</v>
      </c>
    </row>
    <row r="48" spans="1:12" ht="20.399999999999999">
      <c r="A48" s="175" t="s">
        <v>478</v>
      </c>
      <c r="B48" s="175" t="s">
        <v>708</v>
      </c>
      <c r="C48" s="175" t="s">
        <v>70</v>
      </c>
      <c r="D48" s="205" t="s">
        <v>923</v>
      </c>
      <c r="E48" s="176" t="s">
        <v>57</v>
      </c>
      <c r="F48" s="176" t="s">
        <v>923</v>
      </c>
      <c r="G48" s="136"/>
      <c r="H48" s="145"/>
      <c r="I48" s="141"/>
      <c r="J48" s="141"/>
      <c r="K48" s="141"/>
      <c r="L48" s="141" t="s">
        <v>471</v>
      </c>
    </row>
    <row r="49" spans="1:12" ht="20.399999999999999">
      <c r="A49" s="175" t="s">
        <v>479</v>
      </c>
      <c r="B49" s="175" t="s">
        <v>1008</v>
      </c>
      <c r="C49" s="175" t="s">
        <v>71</v>
      </c>
      <c r="D49" s="205" t="s">
        <v>923</v>
      </c>
      <c r="E49" s="176" t="s">
        <v>57</v>
      </c>
      <c r="F49" s="176" t="s">
        <v>923</v>
      </c>
      <c r="G49" s="136"/>
      <c r="H49" s="145"/>
      <c r="I49" s="141"/>
      <c r="J49" s="141"/>
      <c r="K49" s="141"/>
      <c r="L49" s="141" t="s">
        <v>471</v>
      </c>
    </row>
    <row r="50" spans="1:12" ht="20.399999999999999">
      <c r="A50" s="175" t="s">
        <v>549</v>
      </c>
      <c r="B50" s="175" t="s">
        <v>1009</v>
      </c>
      <c r="C50" s="175" t="s">
        <v>72</v>
      </c>
      <c r="D50" s="205" t="s">
        <v>923</v>
      </c>
      <c r="E50" s="175" t="s">
        <v>238</v>
      </c>
      <c r="F50" s="175" t="s">
        <v>923</v>
      </c>
      <c r="G50" s="136"/>
      <c r="H50" s="145"/>
      <c r="I50" s="141">
        <v>0</v>
      </c>
      <c r="J50" s="141">
        <v>4</v>
      </c>
      <c r="K50" s="141"/>
      <c r="L50" s="141" t="s">
        <v>392</v>
      </c>
    </row>
    <row r="51" spans="1:12" ht="30.6">
      <c r="A51" s="175" t="s">
        <v>480</v>
      </c>
      <c r="B51" s="175" t="s">
        <v>413</v>
      </c>
      <c r="C51" s="175" t="s">
        <v>73</v>
      </c>
      <c r="D51" s="205" t="s">
        <v>923</v>
      </c>
      <c r="E51" s="175" t="s">
        <v>242</v>
      </c>
      <c r="F51" s="175" t="s">
        <v>923</v>
      </c>
      <c r="G51" s="136"/>
      <c r="H51" s="145"/>
      <c r="I51" s="141">
        <v>0</v>
      </c>
      <c r="J51" s="141">
        <v>3</v>
      </c>
      <c r="K51" s="141"/>
      <c r="L51" s="141" t="s">
        <v>392</v>
      </c>
    </row>
    <row r="52" spans="1:12" ht="30.6">
      <c r="A52" s="175" t="s">
        <v>481</v>
      </c>
      <c r="B52" s="175" t="s">
        <v>414</v>
      </c>
      <c r="C52" s="175" t="s">
        <v>74</v>
      </c>
      <c r="D52" s="205" t="s">
        <v>923</v>
      </c>
      <c r="E52" s="176" t="s">
        <v>57</v>
      </c>
      <c r="F52" s="176" t="s">
        <v>923</v>
      </c>
      <c r="G52" s="136"/>
      <c r="H52" s="145"/>
      <c r="I52" s="141"/>
      <c r="J52" s="141"/>
      <c r="K52" s="141"/>
      <c r="L52" s="141" t="s">
        <v>471</v>
      </c>
    </row>
    <row r="53" spans="1:12" ht="30.6">
      <c r="A53" s="204" t="s">
        <v>482</v>
      </c>
      <c r="B53" s="204" t="s">
        <v>918</v>
      </c>
      <c r="C53" s="204" t="s">
        <v>919</v>
      </c>
      <c r="D53" s="204" t="s">
        <v>797</v>
      </c>
      <c r="E53" s="209" t="s">
        <v>57</v>
      </c>
      <c r="F53" s="209" t="s">
        <v>709</v>
      </c>
      <c r="G53" s="136"/>
      <c r="H53" s="145"/>
      <c r="I53" s="141"/>
      <c r="J53" s="141"/>
      <c r="K53" s="141"/>
      <c r="L53" s="141" t="s">
        <v>471</v>
      </c>
    </row>
    <row r="54" spans="1:12" ht="30.6">
      <c r="A54" s="175" t="s">
        <v>483</v>
      </c>
      <c r="B54" s="175" t="s">
        <v>416</v>
      </c>
      <c r="C54" s="204" t="s">
        <v>747</v>
      </c>
      <c r="D54" s="204" t="s">
        <v>769</v>
      </c>
      <c r="E54" s="176" t="s">
        <v>57</v>
      </c>
      <c r="F54" s="176" t="s">
        <v>922</v>
      </c>
      <c r="G54" s="144"/>
      <c r="H54" s="145"/>
      <c r="I54" s="141"/>
      <c r="J54" s="141"/>
      <c r="K54" s="141"/>
      <c r="L54" s="141" t="s">
        <v>471</v>
      </c>
    </row>
    <row r="55" spans="1:12" s="233" customFormat="1" ht="20.399999999999999">
      <c r="A55" s="175" t="s">
        <v>917</v>
      </c>
      <c r="B55" s="175" t="s">
        <v>415</v>
      </c>
      <c r="C55" s="175" t="s">
        <v>75</v>
      </c>
      <c r="D55" s="205" t="s">
        <v>923</v>
      </c>
      <c r="E55" s="176" t="s">
        <v>57</v>
      </c>
      <c r="F55" s="176" t="s">
        <v>923</v>
      </c>
      <c r="G55" s="230"/>
      <c r="H55" s="231"/>
      <c r="I55" s="232"/>
      <c r="J55" s="232"/>
      <c r="K55" s="232"/>
      <c r="L55" s="232" t="s">
        <v>471</v>
      </c>
    </row>
    <row r="56" spans="1:12" ht="30.6">
      <c r="A56" s="175" t="s">
        <v>484</v>
      </c>
      <c r="B56" s="175" t="s">
        <v>417</v>
      </c>
      <c r="C56" s="175" t="s">
        <v>76</v>
      </c>
      <c r="D56" s="205" t="s">
        <v>923</v>
      </c>
      <c r="E56" s="175" t="s">
        <v>237</v>
      </c>
      <c r="F56" s="175" t="s">
        <v>923</v>
      </c>
      <c r="G56" s="144"/>
      <c r="H56" s="145"/>
      <c r="I56" s="141">
        <v>0</v>
      </c>
      <c r="J56" s="141">
        <v>3</v>
      </c>
      <c r="K56" s="141"/>
      <c r="L56" s="141" t="s">
        <v>392</v>
      </c>
    </row>
    <row r="57" spans="1:12" ht="20.399999999999999">
      <c r="A57" s="175" t="s">
        <v>596</v>
      </c>
      <c r="B57" s="175" t="s">
        <v>605</v>
      </c>
      <c r="C57" s="175" t="s">
        <v>607</v>
      </c>
      <c r="D57" s="205" t="s">
        <v>923</v>
      </c>
      <c r="E57" s="175" t="s">
        <v>242</v>
      </c>
      <c r="F57" s="175" t="s">
        <v>923</v>
      </c>
      <c r="G57" s="144"/>
      <c r="H57" s="145"/>
      <c r="I57" s="141">
        <v>0</v>
      </c>
      <c r="J57" s="141">
        <v>3</v>
      </c>
      <c r="K57" s="141"/>
      <c r="L57" s="141" t="s">
        <v>392</v>
      </c>
    </row>
    <row r="58" spans="1:12" ht="20.399999999999999">
      <c r="A58" s="175" t="s">
        <v>597</v>
      </c>
      <c r="B58" s="175" t="s">
        <v>603</v>
      </c>
      <c r="C58" s="175" t="s">
        <v>608</v>
      </c>
      <c r="D58" s="205" t="s">
        <v>923</v>
      </c>
      <c r="E58" s="175" t="s">
        <v>391</v>
      </c>
      <c r="F58" s="175" t="s">
        <v>923</v>
      </c>
      <c r="G58" s="136"/>
      <c r="H58" s="145"/>
      <c r="I58" s="141">
        <v>0</v>
      </c>
      <c r="J58" s="141">
        <v>2</v>
      </c>
      <c r="K58" s="141"/>
      <c r="L58" s="141" t="s">
        <v>392</v>
      </c>
    </row>
    <row r="59" spans="1:12" s="210" customFormat="1" ht="20.399999999999999">
      <c r="A59" s="204" t="s">
        <v>884</v>
      </c>
      <c r="B59" s="204" t="s">
        <v>885</v>
      </c>
      <c r="C59" s="204" t="s">
        <v>905</v>
      </c>
      <c r="D59" s="204" t="s">
        <v>960</v>
      </c>
      <c r="E59" s="204" t="s">
        <v>927</v>
      </c>
      <c r="F59" s="204" t="s">
        <v>709</v>
      </c>
      <c r="G59" s="212"/>
      <c r="H59" s="213"/>
      <c r="I59" s="214">
        <f>0</f>
        <v>0</v>
      </c>
      <c r="J59" s="214">
        <v>2</v>
      </c>
      <c r="K59" s="214"/>
      <c r="L59" s="214" t="s">
        <v>392</v>
      </c>
    </row>
    <row r="60" spans="1:12" s="13" customFormat="1" ht="10.199999999999999">
      <c r="A60" s="249">
        <v>5</v>
      </c>
      <c r="B60" s="249" t="s">
        <v>77</v>
      </c>
      <c r="C60" s="249" t="s">
        <v>77</v>
      </c>
      <c r="D60" s="249" t="s">
        <v>1024</v>
      </c>
      <c r="E60" s="250" t="s">
        <v>54</v>
      </c>
      <c r="F60" s="250" t="s">
        <v>920</v>
      </c>
      <c r="G60" s="253" t="s">
        <v>55</v>
      </c>
      <c r="H60" s="249" t="s">
        <v>56</v>
      </c>
      <c r="I60" s="251">
        <f>SUM(I61:I75)</f>
        <v>0</v>
      </c>
      <c r="J60" s="251">
        <f>SUM(J61:J75)</f>
        <v>18</v>
      </c>
      <c r="K60" s="252">
        <f>I60/J60</f>
        <v>0</v>
      </c>
      <c r="L60" s="251" t="s">
        <v>470</v>
      </c>
    </row>
    <row r="61" spans="1:12" ht="30.6">
      <c r="A61" s="226" t="s">
        <v>984</v>
      </c>
      <c r="B61" s="171" t="s">
        <v>418</v>
      </c>
      <c r="C61" s="200" t="s">
        <v>1010</v>
      </c>
      <c r="D61" s="226" t="s">
        <v>961</v>
      </c>
      <c r="E61" s="171" t="s">
        <v>237</v>
      </c>
      <c r="F61" s="229" t="s">
        <v>922</v>
      </c>
      <c r="G61" s="187"/>
      <c r="H61" s="186"/>
      <c r="I61" s="141">
        <f>0</f>
        <v>0</v>
      </c>
      <c r="J61" s="248">
        <v>3</v>
      </c>
      <c r="K61" s="141"/>
      <c r="L61" s="141" t="s">
        <v>471</v>
      </c>
    </row>
    <row r="62" spans="1:12" ht="30.6">
      <c r="A62" s="226" t="s">
        <v>947</v>
      </c>
      <c r="B62" s="171" t="s">
        <v>419</v>
      </c>
      <c r="C62" s="204" t="s">
        <v>854</v>
      </c>
      <c r="D62" s="204" t="s">
        <v>962</v>
      </c>
      <c r="E62" s="107" t="s">
        <v>57</v>
      </c>
      <c r="F62" s="107" t="s">
        <v>922</v>
      </c>
      <c r="G62" s="187"/>
      <c r="H62" s="186"/>
      <c r="I62" s="141"/>
      <c r="J62" s="248"/>
      <c r="K62" s="141"/>
      <c r="L62" s="141" t="s">
        <v>471</v>
      </c>
    </row>
    <row r="63" spans="1:12" ht="40.799999999999997">
      <c r="A63" s="227" t="s">
        <v>985</v>
      </c>
      <c r="B63" s="171" t="s">
        <v>420</v>
      </c>
      <c r="C63" s="228" t="s">
        <v>1011</v>
      </c>
      <c r="D63" s="204" t="s">
        <v>963</v>
      </c>
      <c r="E63" s="204" t="s">
        <v>239</v>
      </c>
      <c r="F63" s="204" t="s">
        <v>922</v>
      </c>
      <c r="G63" s="187"/>
      <c r="H63" s="186"/>
      <c r="I63" s="141">
        <f>0</f>
        <v>0</v>
      </c>
      <c r="J63" s="248">
        <v>2</v>
      </c>
      <c r="K63" s="141"/>
      <c r="L63" s="141" t="s">
        <v>392</v>
      </c>
    </row>
    <row r="64" spans="1:12" ht="20.399999999999999">
      <c r="A64" s="171" t="s">
        <v>550</v>
      </c>
      <c r="B64" s="171" t="s">
        <v>421</v>
      </c>
      <c r="C64" s="200" t="s">
        <v>78</v>
      </c>
      <c r="D64" s="205" t="s">
        <v>923</v>
      </c>
      <c r="E64" s="171" t="s">
        <v>239</v>
      </c>
      <c r="F64" s="229" t="s">
        <v>923</v>
      </c>
      <c r="G64" s="185"/>
      <c r="H64" s="186"/>
      <c r="I64" s="141">
        <v>0</v>
      </c>
      <c r="J64" s="248">
        <v>2</v>
      </c>
      <c r="K64" s="141"/>
      <c r="L64" s="141" t="s">
        <v>392</v>
      </c>
    </row>
    <row r="65" spans="1:12" ht="102">
      <c r="A65" s="171" t="s">
        <v>551</v>
      </c>
      <c r="B65" s="171" t="s">
        <v>986</v>
      </c>
      <c r="C65" s="204" t="s">
        <v>943</v>
      </c>
      <c r="D65" s="204" t="s">
        <v>964</v>
      </c>
      <c r="E65" s="107" t="s">
        <v>57</v>
      </c>
      <c r="F65" s="107" t="s">
        <v>921</v>
      </c>
      <c r="G65" s="185"/>
      <c r="H65" s="186"/>
      <c r="I65" s="141"/>
      <c r="J65" s="248"/>
      <c r="K65" s="141"/>
      <c r="L65" s="141" t="s">
        <v>471</v>
      </c>
    </row>
    <row r="66" spans="1:12" ht="30.6">
      <c r="A66" s="171" t="s">
        <v>485</v>
      </c>
      <c r="B66" s="171" t="s">
        <v>422</v>
      </c>
      <c r="C66" s="200" t="s">
        <v>79</v>
      </c>
      <c r="D66" s="205" t="s">
        <v>923</v>
      </c>
      <c r="E66" s="107" t="s">
        <v>57</v>
      </c>
      <c r="F66" s="107" t="s">
        <v>923</v>
      </c>
      <c r="G66" s="185"/>
      <c r="H66" s="186"/>
      <c r="I66" s="141"/>
      <c r="J66" s="248"/>
      <c r="K66" s="141"/>
      <c r="L66" s="141" t="s">
        <v>471</v>
      </c>
    </row>
    <row r="67" spans="1:12" ht="20.399999999999999">
      <c r="A67" s="171" t="s">
        <v>486</v>
      </c>
      <c r="B67" s="171" t="s">
        <v>423</v>
      </c>
      <c r="C67" s="200" t="s">
        <v>80</v>
      </c>
      <c r="D67" s="205" t="s">
        <v>923</v>
      </c>
      <c r="E67" s="171" t="s">
        <v>239</v>
      </c>
      <c r="F67" s="229" t="s">
        <v>923</v>
      </c>
      <c r="G67" s="187"/>
      <c r="H67" s="186"/>
      <c r="I67" s="141">
        <v>0</v>
      </c>
      <c r="J67" s="248">
        <v>2</v>
      </c>
      <c r="K67" s="141"/>
      <c r="L67" s="141" t="s">
        <v>392</v>
      </c>
    </row>
    <row r="68" spans="1:12" ht="30.6">
      <c r="A68" s="171" t="s">
        <v>487</v>
      </c>
      <c r="B68" s="171" t="s">
        <v>611</v>
      </c>
      <c r="C68" s="200" t="s">
        <v>81</v>
      </c>
      <c r="D68" s="205" t="s">
        <v>923</v>
      </c>
      <c r="E68" s="107" t="s">
        <v>57</v>
      </c>
      <c r="F68" s="107" t="s">
        <v>923</v>
      </c>
      <c r="G68" s="185"/>
      <c r="H68" s="186"/>
      <c r="I68" s="141"/>
      <c r="J68" s="248"/>
      <c r="K68" s="141"/>
      <c r="L68" s="141" t="s">
        <v>471</v>
      </c>
    </row>
    <row r="69" spans="1:12" ht="20.399999999999999">
      <c r="A69" s="171" t="s">
        <v>488</v>
      </c>
      <c r="B69" s="171" t="s">
        <v>424</v>
      </c>
      <c r="C69" s="200" t="s">
        <v>82</v>
      </c>
      <c r="D69" s="205" t="s">
        <v>923</v>
      </c>
      <c r="E69" s="107" t="s">
        <v>57</v>
      </c>
      <c r="F69" s="107" t="s">
        <v>923</v>
      </c>
      <c r="G69" s="187"/>
      <c r="H69" s="186"/>
      <c r="I69" s="141"/>
      <c r="J69" s="248"/>
      <c r="K69" s="141"/>
      <c r="L69" s="141" t="s">
        <v>471</v>
      </c>
    </row>
    <row r="70" spans="1:12" ht="30.6">
      <c r="A70" s="175" t="s">
        <v>489</v>
      </c>
      <c r="B70" s="175" t="s">
        <v>425</v>
      </c>
      <c r="C70" s="175" t="s">
        <v>632</v>
      </c>
      <c r="D70" s="205" t="s">
        <v>923</v>
      </c>
      <c r="E70" s="176" t="s">
        <v>57</v>
      </c>
      <c r="F70" s="176" t="s">
        <v>923</v>
      </c>
      <c r="G70" s="185"/>
      <c r="H70" s="186"/>
      <c r="I70" s="141"/>
      <c r="J70" s="248"/>
      <c r="K70" s="141"/>
      <c r="L70" s="141" t="s">
        <v>471</v>
      </c>
    </row>
    <row r="71" spans="1:12" s="210" customFormat="1" ht="23.55" customHeight="1">
      <c r="A71" s="204" t="s">
        <v>748</v>
      </c>
      <c r="B71" s="204" t="s">
        <v>888</v>
      </c>
      <c r="C71" s="204" t="s">
        <v>886</v>
      </c>
      <c r="D71" s="204" t="s">
        <v>960</v>
      </c>
      <c r="E71" s="204" t="s">
        <v>887</v>
      </c>
      <c r="F71" s="204" t="s">
        <v>709</v>
      </c>
      <c r="G71" s="224"/>
      <c r="H71" s="225"/>
      <c r="I71" s="214">
        <f>0</f>
        <v>0</v>
      </c>
      <c r="J71" s="248">
        <v>3</v>
      </c>
      <c r="K71" s="214"/>
      <c r="L71" s="214" t="s">
        <v>392</v>
      </c>
    </row>
    <row r="72" spans="1:12" ht="20.399999999999999">
      <c r="A72" s="204" t="s">
        <v>994</v>
      </c>
      <c r="B72" s="204" t="s">
        <v>749</v>
      </c>
      <c r="C72" s="204" t="s">
        <v>750</v>
      </c>
      <c r="D72" s="204" t="s">
        <v>965</v>
      </c>
      <c r="E72" s="209" t="s">
        <v>57</v>
      </c>
      <c r="F72" s="209" t="s">
        <v>709</v>
      </c>
      <c r="G72" s="185"/>
      <c r="H72" s="186"/>
      <c r="I72" s="141"/>
      <c r="J72" s="248"/>
      <c r="K72" s="141"/>
      <c r="L72" s="141" t="s">
        <v>471</v>
      </c>
    </row>
    <row r="73" spans="1:12" ht="51">
      <c r="A73" s="204" t="s">
        <v>995</v>
      </c>
      <c r="B73" s="204" t="s">
        <v>993</v>
      </c>
      <c r="C73" s="194" t="s">
        <v>944</v>
      </c>
      <c r="D73" s="204" t="s">
        <v>808</v>
      </c>
      <c r="E73" s="204" t="s">
        <v>242</v>
      </c>
      <c r="F73" s="204" t="s">
        <v>709</v>
      </c>
      <c r="G73" s="185"/>
      <c r="H73" s="186"/>
      <c r="I73" s="141">
        <f>0</f>
        <v>0</v>
      </c>
      <c r="J73" s="248">
        <v>3</v>
      </c>
      <c r="K73" s="141"/>
      <c r="L73" s="141" t="s">
        <v>392</v>
      </c>
    </row>
    <row r="74" spans="1:12" ht="30.6">
      <c r="A74" s="175" t="s">
        <v>490</v>
      </c>
      <c r="B74" s="175" t="s">
        <v>612</v>
      </c>
      <c r="C74" s="204" t="s">
        <v>752</v>
      </c>
      <c r="D74" s="204" t="s">
        <v>751</v>
      </c>
      <c r="E74" s="176" t="s">
        <v>57</v>
      </c>
      <c r="F74" s="176" t="s">
        <v>921</v>
      </c>
      <c r="G74" s="185"/>
      <c r="H74" s="186"/>
      <c r="I74" s="141"/>
      <c r="J74" s="248"/>
      <c r="K74" s="141"/>
      <c r="L74" s="141" t="s">
        <v>471</v>
      </c>
    </row>
    <row r="75" spans="1:12" ht="20.399999999999999">
      <c r="A75" s="204" t="s">
        <v>865</v>
      </c>
      <c r="B75" s="204" t="s">
        <v>866</v>
      </c>
      <c r="C75" s="204" t="s">
        <v>867</v>
      </c>
      <c r="D75" s="204" t="s">
        <v>966</v>
      </c>
      <c r="E75" s="204" t="s">
        <v>242</v>
      </c>
      <c r="F75" s="204" t="s">
        <v>709</v>
      </c>
      <c r="G75" s="185"/>
      <c r="H75" s="186"/>
      <c r="I75" s="141">
        <f>0</f>
        <v>0</v>
      </c>
      <c r="J75" s="248">
        <v>3</v>
      </c>
      <c r="K75" s="141"/>
      <c r="L75" s="141" t="s">
        <v>392</v>
      </c>
    </row>
    <row r="76" spans="1:12" s="13" customFormat="1" ht="10.199999999999999">
      <c r="A76" s="249">
        <v>6</v>
      </c>
      <c r="B76" s="249" t="s">
        <v>83</v>
      </c>
      <c r="C76" s="249" t="s">
        <v>83</v>
      </c>
      <c r="D76" s="249" t="s">
        <v>1024</v>
      </c>
      <c r="E76" s="250" t="s">
        <v>54</v>
      </c>
      <c r="F76" s="250" t="s">
        <v>920</v>
      </c>
      <c r="G76" s="253" t="s">
        <v>55</v>
      </c>
      <c r="H76" s="249" t="s">
        <v>56</v>
      </c>
      <c r="I76" s="251">
        <f>SUM(I77:I93)</f>
        <v>0</v>
      </c>
      <c r="J76" s="251">
        <f>SUM(J77:J93)</f>
        <v>14</v>
      </c>
      <c r="K76" s="252">
        <f>I76/J76</f>
        <v>0</v>
      </c>
      <c r="L76" s="251" t="s">
        <v>470</v>
      </c>
    </row>
    <row r="77" spans="1:12" ht="30.6">
      <c r="A77" s="175" t="s">
        <v>491</v>
      </c>
      <c r="B77" s="175" t="s">
        <v>426</v>
      </c>
      <c r="C77" s="204" t="s">
        <v>848</v>
      </c>
      <c r="D77" s="204" t="s">
        <v>967</v>
      </c>
      <c r="E77" s="176" t="s">
        <v>57</v>
      </c>
      <c r="F77" s="176" t="s">
        <v>921</v>
      </c>
      <c r="G77" s="187"/>
      <c r="H77" s="186"/>
      <c r="I77" s="141"/>
      <c r="J77" s="141"/>
      <c r="K77" s="141"/>
      <c r="L77" s="141" t="s">
        <v>471</v>
      </c>
    </row>
    <row r="78" spans="1:12" ht="30.6">
      <c r="A78" s="175" t="s">
        <v>759</v>
      </c>
      <c r="B78" s="175" t="s">
        <v>760</v>
      </c>
      <c r="C78" s="204" t="s">
        <v>871</v>
      </c>
      <c r="D78" s="204" t="s">
        <v>761</v>
      </c>
      <c r="E78" s="176" t="s">
        <v>57</v>
      </c>
      <c r="F78" s="176" t="s">
        <v>709</v>
      </c>
      <c r="G78" s="187"/>
      <c r="H78" s="186"/>
      <c r="I78" s="141"/>
      <c r="J78" s="141"/>
      <c r="K78" s="141"/>
      <c r="L78" s="141"/>
    </row>
    <row r="79" spans="1:12" ht="20.399999999999999">
      <c r="A79" s="175" t="s">
        <v>552</v>
      </c>
      <c r="B79" s="175" t="s">
        <v>613</v>
      </c>
      <c r="C79" s="193" t="s">
        <v>857</v>
      </c>
      <c r="D79" s="193" t="s">
        <v>968</v>
      </c>
      <c r="E79" s="176" t="s">
        <v>57</v>
      </c>
      <c r="F79" s="176" t="s">
        <v>921</v>
      </c>
      <c r="G79" s="185"/>
      <c r="H79" s="186"/>
      <c r="I79" s="141"/>
      <c r="J79" s="141"/>
      <c r="K79" s="141"/>
      <c r="L79" s="141" t="s">
        <v>471</v>
      </c>
    </row>
    <row r="80" spans="1:12" ht="51">
      <c r="A80" s="175" t="s">
        <v>553</v>
      </c>
      <c r="B80" s="175" t="s">
        <v>614</v>
      </c>
      <c r="C80" s="175" t="s">
        <v>753</v>
      </c>
      <c r="D80" s="205" t="s">
        <v>923</v>
      </c>
      <c r="E80" s="176" t="s">
        <v>57</v>
      </c>
      <c r="F80" s="176" t="s">
        <v>923</v>
      </c>
      <c r="G80" s="185"/>
      <c r="H80" s="186"/>
      <c r="I80" s="141"/>
      <c r="J80" s="141"/>
      <c r="K80" s="141"/>
      <c r="L80" s="141" t="s">
        <v>471</v>
      </c>
    </row>
    <row r="81" spans="1:12" ht="20.399999999999999">
      <c r="A81" s="175" t="s">
        <v>554</v>
      </c>
      <c r="B81" s="175" t="s">
        <v>633</v>
      </c>
      <c r="C81" s="175" t="s">
        <v>633</v>
      </c>
      <c r="D81" s="205" t="s">
        <v>923</v>
      </c>
      <c r="E81" s="175" t="s">
        <v>244</v>
      </c>
      <c r="F81" s="175" t="s">
        <v>923</v>
      </c>
      <c r="G81" s="185"/>
      <c r="H81" s="186"/>
      <c r="I81" s="141">
        <v>0</v>
      </c>
      <c r="J81" s="141">
        <v>1</v>
      </c>
      <c r="K81" s="141"/>
      <c r="L81" s="141" t="s">
        <v>392</v>
      </c>
    </row>
    <row r="82" spans="1:12" ht="30.6">
      <c r="A82" s="175" t="s">
        <v>555</v>
      </c>
      <c r="B82" s="175" t="s">
        <v>427</v>
      </c>
      <c r="C82" s="204" t="s">
        <v>856</v>
      </c>
      <c r="D82" s="204" t="s">
        <v>969</v>
      </c>
      <c r="E82" s="176" t="s">
        <v>57</v>
      </c>
      <c r="F82" s="176" t="s">
        <v>922</v>
      </c>
      <c r="G82" s="185"/>
      <c r="H82" s="186"/>
      <c r="I82" s="141"/>
      <c r="J82" s="141"/>
      <c r="K82" s="141"/>
      <c r="L82" s="141" t="s">
        <v>471</v>
      </c>
    </row>
    <row r="83" spans="1:12" ht="40.799999999999997">
      <c r="A83" s="175" t="s">
        <v>556</v>
      </c>
      <c r="B83" s="175" t="s">
        <v>428</v>
      </c>
      <c r="C83" s="175" t="s">
        <v>634</v>
      </c>
      <c r="D83" s="205" t="s">
        <v>923</v>
      </c>
      <c r="E83" s="176" t="s">
        <v>57</v>
      </c>
      <c r="F83" s="176" t="s">
        <v>923</v>
      </c>
      <c r="G83" s="185"/>
      <c r="H83" s="186"/>
      <c r="I83" s="141"/>
      <c r="J83" s="141"/>
      <c r="K83" s="141"/>
      <c r="L83" s="141" t="s">
        <v>471</v>
      </c>
    </row>
    <row r="84" spans="1:12" ht="20.399999999999999">
      <c r="A84" s="175" t="s">
        <v>600</v>
      </c>
      <c r="B84" s="175" t="s">
        <v>604</v>
      </c>
      <c r="C84" s="175" t="s">
        <v>601</v>
      </c>
      <c r="D84" s="205" t="s">
        <v>923</v>
      </c>
      <c r="E84" s="175" t="s">
        <v>391</v>
      </c>
      <c r="F84" s="175" t="s">
        <v>923</v>
      </c>
      <c r="G84" s="185"/>
      <c r="H84" s="186"/>
      <c r="I84" s="141">
        <v>0</v>
      </c>
      <c r="J84" s="141">
        <v>2</v>
      </c>
      <c r="K84" s="141"/>
      <c r="L84" s="141" t="s">
        <v>471</v>
      </c>
    </row>
    <row r="85" spans="1:12" ht="40.799999999999997">
      <c r="A85" s="175" t="s">
        <v>557</v>
      </c>
      <c r="B85" s="175" t="s">
        <v>429</v>
      </c>
      <c r="C85" s="175" t="s">
        <v>914</v>
      </c>
      <c r="D85" s="175" t="s">
        <v>754</v>
      </c>
      <c r="E85" s="176" t="s">
        <v>57</v>
      </c>
      <c r="F85" s="176" t="s">
        <v>922</v>
      </c>
      <c r="G85" s="187"/>
      <c r="H85" s="186"/>
      <c r="I85" s="141"/>
      <c r="J85" s="141"/>
      <c r="K85" s="141"/>
      <c r="L85" s="141" t="s">
        <v>471</v>
      </c>
    </row>
    <row r="86" spans="1:12" ht="51">
      <c r="A86" s="175" t="s">
        <v>558</v>
      </c>
      <c r="B86" s="175" t="s">
        <v>430</v>
      </c>
      <c r="C86" s="204" t="s">
        <v>858</v>
      </c>
      <c r="D86" s="204" t="s">
        <v>755</v>
      </c>
      <c r="E86" s="176" t="s">
        <v>57</v>
      </c>
      <c r="F86" s="176" t="s">
        <v>922</v>
      </c>
      <c r="G86" s="187"/>
      <c r="H86" s="186"/>
      <c r="I86" s="141"/>
      <c r="J86" s="141"/>
      <c r="K86" s="141"/>
      <c r="L86" s="141" t="s">
        <v>471</v>
      </c>
    </row>
    <row r="87" spans="1:12" ht="40.799999999999997">
      <c r="A87" s="175" t="s">
        <v>559</v>
      </c>
      <c r="B87" s="175" t="s">
        <v>615</v>
      </c>
      <c r="C87" s="175" t="s">
        <v>84</v>
      </c>
      <c r="D87" s="205" t="s">
        <v>923</v>
      </c>
      <c r="E87" s="175" t="s">
        <v>244</v>
      </c>
      <c r="F87" s="175" t="s">
        <v>923</v>
      </c>
      <c r="G87" s="185"/>
      <c r="H87" s="186"/>
      <c r="I87" s="141">
        <v>0</v>
      </c>
      <c r="J87" s="141">
        <v>1</v>
      </c>
      <c r="K87" s="141"/>
      <c r="L87" s="141" t="s">
        <v>392</v>
      </c>
    </row>
    <row r="88" spans="1:12" ht="20.399999999999999">
      <c r="A88" s="175" t="s">
        <v>598</v>
      </c>
      <c r="B88" s="175" t="s">
        <v>606</v>
      </c>
      <c r="C88" s="175" t="s">
        <v>635</v>
      </c>
      <c r="D88" s="205" t="s">
        <v>923</v>
      </c>
      <c r="E88" s="175" t="s">
        <v>391</v>
      </c>
      <c r="F88" s="175" t="s">
        <v>923</v>
      </c>
      <c r="G88" s="185"/>
      <c r="H88" s="186"/>
      <c r="I88" s="141">
        <v>0</v>
      </c>
      <c r="J88" s="141">
        <v>2</v>
      </c>
      <c r="K88" s="141"/>
      <c r="L88" s="141" t="s">
        <v>392</v>
      </c>
    </row>
    <row r="89" spans="1:12" ht="30.6">
      <c r="A89" s="175" t="s">
        <v>595</v>
      </c>
      <c r="B89" s="175" t="s">
        <v>602</v>
      </c>
      <c r="C89" s="204" t="s">
        <v>636</v>
      </c>
      <c r="D89" s="204" t="s">
        <v>758</v>
      </c>
      <c r="E89" s="204" t="s">
        <v>57</v>
      </c>
      <c r="F89" s="204" t="s">
        <v>921</v>
      </c>
      <c r="G89" s="185"/>
      <c r="H89" s="186"/>
      <c r="I89" s="141"/>
      <c r="J89" s="141"/>
      <c r="K89" s="141"/>
      <c r="L89" s="141" t="s">
        <v>471</v>
      </c>
    </row>
    <row r="90" spans="1:12" s="210" customFormat="1" ht="40.799999999999997">
      <c r="A90" s="204" t="s">
        <v>756</v>
      </c>
      <c r="B90" s="204" t="s">
        <v>757</v>
      </c>
      <c r="C90" s="204" t="s">
        <v>948</v>
      </c>
      <c r="D90" s="204" t="s">
        <v>970</v>
      </c>
      <c r="E90" s="204" t="s">
        <v>236</v>
      </c>
      <c r="F90" s="204" t="s">
        <v>709</v>
      </c>
      <c r="G90" s="224"/>
      <c r="H90" s="225"/>
      <c r="I90" s="214">
        <v>0</v>
      </c>
      <c r="J90" s="214">
        <v>4</v>
      </c>
      <c r="K90" s="214"/>
      <c r="L90" s="214" t="s">
        <v>392</v>
      </c>
    </row>
    <row r="91" spans="1:12" s="210" customFormat="1" ht="30.6">
      <c r="A91" s="204" t="s">
        <v>915</v>
      </c>
      <c r="B91" s="204" t="s">
        <v>916</v>
      </c>
      <c r="C91" s="204" t="s">
        <v>930</v>
      </c>
      <c r="D91" s="204" t="s">
        <v>971</v>
      </c>
      <c r="E91" s="204" t="s">
        <v>927</v>
      </c>
      <c r="F91" s="204" t="s">
        <v>709</v>
      </c>
      <c r="G91" s="224"/>
      <c r="H91" s="225"/>
      <c r="I91" s="214">
        <v>0</v>
      </c>
      <c r="J91" s="214">
        <v>2</v>
      </c>
      <c r="K91" s="214"/>
      <c r="L91" s="214" t="s">
        <v>392</v>
      </c>
    </row>
    <row r="92" spans="1:12" ht="20.399999999999999">
      <c r="A92" s="175" t="s">
        <v>560</v>
      </c>
      <c r="B92" s="175" t="s">
        <v>431</v>
      </c>
      <c r="C92" s="175" t="s">
        <v>85</v>
      </c>
      <c r="D92" s="205" t="s">
        <v>923</v>
      </c>
      <c r="E92" s="175" t="s">
        <v>244</v>
      </c>
      <c r="F92" s="175" t="s">
        <v>923</v>
      </c>
      <c r="G92" s="187"/>
      <c r="H92" s="186"/>
      <c r="I92" s="141">
        <v>0</v>
      </c>
      <c r="J92" s="141">
        <v>1</v>
      </c>
      <c r="K92" s="141"/>
      <c r="L92" s="141" t="s">
        <v>392</v>
      </c>
    </row>
    <row r="93" spans="1:12" ht="30.6">
      <c r="A93" s="175" t="s">
        <v>561</v>
      </c>
      <c r="B93" s="175" t="s">
        <v>432</v>
      </c>
      <c r="C93" s="175" t="s">
        <v>86</v>
      </c>
      <c r="D93" s="205" t="s">
        <v>923</v>
      </c>
      <c r="E93" s="175" t="s">
        <v>244</v>
      </c>
      <c r="F93" s="175" t="s">
        <v>923</v>
      </c>
      <c r="G93" s="187"/>
      <c r="H93" s="186"/>
      <c r="I93" s="141">
        <v>0</v>
      </c>
      <c r="J93" s="141">
        <v>1</v>
      </c>
      <c r="K93" s="141"/>
      <c r="L93" s="141" t="s">
        <v>392</v>
      </c>
    </row>
    <row r="94" spans="1:12" ht="10.199999999999999">
      <c r="A94" s="249">
        <v>7</v>
      </c>
      <c r="B94" s="249" t="s">
        <v>87</v>
      </c>
      <c r="C94" s="249" t="s">
        <v>87</v>
      </c>
      <c r="D94" s="249" t="s">
        <v>1024</v>
      </c>
      <c r="E94" s="250" t="s">
        <v>54</v>
      </c>
      <c r="F94" s="250" t="s">
        <v>920</v>
      </c>
      <c r="G94" s="253" t="s">
        <v>55</v>
      </c>
      <c r="H94" s="249" t="s">
        <v>56</v>
      </c>
      <c r="I94" s="251">
        <f>SUM(I95:I132)</f>
        <v>0</v>
      </c>
      <c r="J94" s="251">
        <f>SUM(J95:J132)</f>
        <v>61</v>
      </c>
      <c r="K94" s="252">
        <f>I94/J94</f>
        <v>0</v>
      </c>
      <c r="L94" s="251" t="s">
        <v>470</v>
      </c>
    </row>
    <row r="95" spans="1:12" s="13" customFormat="1" ht="20.399999999999999">
      <c r="A95" s="172" t="s">
        <v>562</v>
      </c>
      <c r="B95" s="172" t="s">
        <v>433</v>
      </c>
      <c r="C95" s="172" t="s">
        <v>523</v>
      </c>
      <c r="D95" s="205" t="s">
        <v>923</v>
      </c>
      <c r="E95" s="172" t="s">
        <v>57</v>
      </c>
      <c r="F95" s="172" t="s">
        <v>923</v>
      </c>
      <c r="G95" s="185"/>
      <c r="H95" s="186"/>
      <c r="I95" s="141"/>
      <c r="J95" s="141"/>
      <c r="K95" s="141"/>
      <c r="L95" s="141" t="s">
        <v>471</v>
      </c>
    </row>
    <row r="96" spans="1:12" ht="20.399999999999999">
      <c r="A96" s="172" t="s">
        <v>492</v>
      </c>
      <c r="B96" s="172" t="s">
        <v>434</v>
      </c>
      <c r="C96" s="174" t="s">
        <v>637</v>
      </c>
      <c r="D96" s="205" t="s">
        <v>923</v>
      </c>
      <c r="E96" s="172" t="s">
        <v>242</v>
      </c>
      <c r="F96" s="172" t="s">
        <v>923</v>
      </c>
      <c r="G96" s="185"/>
      <c r="H96" s="186"/>
      <c r="I96" s="141">
        <v>0</v>
      </c>
      <c r="J96" s="141">
        <v>3</v>
      </c>
      <c r="K96" s="141"/>
      <c r="L96" s="141" t="s">
        <v>392</v>
      </c>
    </row>
    <row r="97" spans="1:12" ht="91.8">
      <c r="A97" s="172" t="s">
        <v>563</v>
      </c>
      <c r="B97" s="194" t="s">
        <v>770</v>
      </c>
      <c r="C97" s="194" t="s">
        <v>1012</v>
      </c>
      <c r="D97" s="194" t="s">
        <v>972</v>
      </c>
      <c r="E97" s="211" t="s">
        <v>57</v>
      </c>
      <c r="F97" s="211" t="s">
        <v>922</v>
      </c>
      <c r="G97" s="187"/>
      <c r="H97" s="186"/>
      <c r="I97" s="141"/>
      <c r="J97" s="141"/>
      <c r="K97" s="141"/>
      <c r="L97" s="141" t="s">
        <v>471</v>
      </c>
    </row>
    <row r="98" spans="1:12" ht="61.2">
      <c r="A98" s="172" t="s">
        <v>564</v>
      </c>
      <c r="B98" s="172" t="s">
        <v>435</v>
      </c>
      <c r="C98" s="172" t="s">
        <v>88</v>
      </c>
      <c r="D98" s="205" t="s">
        <v>923</v>
      </c>
      <c r="E98" s="173" t="s">
        <v>57</v>
      </c>
      <c r="F98" s="173" t="s">
        <v>923</v>
      </c>
      <c r="G98" s="188"/>
      <c r="H98" s="189"/>
      <c r="I98" s="141"/>
      <c r="J98" s="141"/>
      <c r="K98" s="141"/>
      <c r="L98" s="141" t="s">
        <v>471</v>
      </c>
    </row>
    <row r="99" spans="1:12" ht="71.400000000000006">
      <c r="A99" s="172" t="s">
        <v>836</v>
      </c>
      <c r="B99" s="194" t="s">
        <v>839</v>
      </c>
      <c r="C99" s="194" t="s">
        <v>837</v>
      </c>
      <c r="D99" s="194" t="s">
        <v>838</v>
      </c>
      <c r="E99" s="194" t="s">
        <v>241</v>
      </c>
      <c r="F99" s="194" t="s">
        <v>709</v>
      </c>
      <c r="G99" s="188"/>
      <c r="H99" s="189"/>
      <c r="I99" s="141">
        <v>0</v>
      </c>
      <c r="J99" s="141">
        <v>5</v>
      </c>
      <c r="K99" s="141"/>
      <c r="L99" s="141" t="s">
        <v>392</v>
      </c>
    </row>
    <row r="100" spans="1:12" s="210" customFormat="1" ht="30.6">
      <c r="A100" s="194" t="s">
        <v>877</v>
      </c>
      <c r="B100" s="194" t="s">
        <v>878</v>
      </c>
      <c r="C100" s="194" t="s">
        <v>880</v>
      </c>
      <c r="D100" s="194" t="s">
        <v>879</v>
      </c>
      <c r="E100" s="194" t="s">
        <v>242</v>
      </c>
      <c r="F100" s="194" t="s">
        <v>709</v>
      </c>
      <c r="G100" s="224"/>
      <c r="H100" s="225"/>
      <c r="I100" s="214">
        <v>0</v>
      </c>
      <c r="J100" s="214"/>
      <c r="K100" s="214"/>
      <c r="L100" s="214" t="s">
        <v>392</v>
      </c>
    </row>
    <row r="101" spans="1:12" ht="51">
      <c r="A101" s="172" t="s">
        <v>565</v>
      </c>
      <c r="B101" s="172" t="s">
        <v>436</v>
      </c>
      <c r="C101" s="174" t="s">
        <v>638</v>
      </c>
      <c r="D101" s="205" t="s">
        <v>923</v>
      </c>
      <c r="E101" s="173" t="s">
        <v>57</v>
      </c>
      <c r="F101" s="173" t="s">
        <v>923</v>
      </c>
      <c r="G101" s="187"/>
      <c r="H101" s="186"/>
      <c r="I101" s="141"/>
      <c r="J101" s="141"/>
      <c r="K101" s="141"/>
      <c r="L101" s="141" t="s">
        <v>471</v>
      </c>
    </row>
    <row r="102" spans="1:12" ht="30.6">
      <c r="A102" s="172" t="s">
        <v>566</v>
      </c>
      <c r="B102" s="172" t="s">
        <v>437</v>
      </c>
      <c r="C102" s="172" t="s">
        <v>89</v>
      </c>
      <c r="D102" s="205" t="s">
        <v>923</v>
      </c>
      <c r="E102" s="172" t="s">
        <v>240</v>
      </c>
      <c r="F102" s="172" t="s">
        <v>923</v>
      </c>
      <c r="G102" s="187"/>
      <c r="H102" s="186"/>
      <c r="I102" s="141">
        <v>0</v>
      </c>
      <c r="J102" s="141">
        <v>5</v>
      </c>
      <c r="K102" s="141"/>
      <c r="L102" s="141" t="s">
        <v>392</v>
      </c>
    </row>
    <row r="103" spans="1:12" ht="40.799999999999997">
      <c r="A103" s="172" t="s">
        <v>493</v>
      </c>
      <c r="B103" s="172" t="s">
        <v>438</v>
      </c>
      <c r="C103" s="172" t="s">
        <v>90</v>
      </c>
      <c r="D103" s="205" t="s">
        <v>923</v>
      </c>
      <c r="E103" s="173" t="s">
        <v>57</v>
      </c>
      <c r="F103" s="173" t="s">
        <v>923</v>
      </c>
      <c r="G103" s="187"/>
      <c r="H103" s="186"/>
      <c r="I103" s="141"/>
      <c r="J103" s="141"/>
      <c r="K103" s="141"/>
      <c r="L103" s="141" t="s">
        <v>471</v>
      </c>
    </row>
    <row r="104" spans="1:12" ht="20.399999999999999">
      <c r="A104" s="172" t="s">
        <v>494</v>
      </c>
      <c r="B104" s="172" t="s">
        <v>439</v>
      </c>
      <c r="C104" s="194" t="s">
        <v>771</v>
      </c>
      <c r="D104" s="194" t="s">
        <v>855</v>
      </c>
      <c r="E104" s="172" t="s">
        <v>241</v>
      </c>
      <c r="F104" s="172" t="s">
        <v>921</v>
      </c>
      <c r="G104" s="187"/>
      <c r="H104" s="186"/>
      <c r="I104" s="141">
        <v>0</v>
      </c>
      <c r="J104" s="141">
        <v>5</v>
      </c>
      <c r="K104" s="141"/>
      <c r="L104" s="141" t="s">
        <v>392</v>
      </c>
    </row>
    <row r="105" spans="1:12" ht="10.199999999999999">
      <c r="A105" s="172" t="s">
        <v>495</v>
      </c>
      <c r="B105" s="172" t="s">
        <v>440</v>
      </c>
      <c r="C105" s="172" t="s">
        <v>91</v>
      </c>
      <c r="D105" s="205" t="s">
        <v>923</v>
      </c>
      <c r="E105" s="172" t="s">
        <v>57</v>
      </c>
      <c r="F105" s="172" t="s">
        <v>923</v>
      </c>
      <c r="G105" s="187"/>
      <c r="H105" s="186"/>
      <c r="I105" s="141"/>
      <c r="J105" s="141"/>
      <c r="K105" s="141"/>
      <c r="L105" s="141" t="s">
        <v>471</v>
      </c>
    </row>
    <row r="106" spans="1:12" ht="30.6">
      <c r="A106" s="173" t="s">
        <v>496</v>
      </c>
      <c r="B106" s="173" t="s">
        <v>441</v>
      </c>
      <c r="C106" s="172" t="s">
        <v>92</v>
      </c>
      <c r="D106" s="205" t="s">
        <v>923</v>
      </c>
      <c r="E106" s="172" t="s">
        <v>242</v>
      </c>
      <c r="F106" s="172" t="s">
        <v>923</v>
      </c>
      <c r="G106" s="187"/>
      <c r="H106" s="186"/>
      <c r="I106" s="141">
        <v>0</v>
      </c>
      <c r="J106" s="141">
        <v>3</v>
      </c>
      <c r="K106" s="141"/>
      <c r="L106" s="141" t="s">
        <v>392</v>
      </c>
    </row>
    <row r="107" spans="1:12" ht="20.399999999999999">
      <c r="A107" s="172" t="s">
        <v>497</v>
      </c>
      <c r="B107" s="172" t="s">
        <v>442</v>
      </c>
      <c r="C107" s="172" t="s">
        <v>93</v>
      </c>
      <c r="D107" s="205" t="s">
        <v>923</v>
      </c>
      <c r="E107" s="172" t="s">
        <v>242</v>
      </c>
      <c r="F107" s="172" t="s">
        <v>923</v>
      </c>
      <c r="G107" s="187"/>
      <c r="H107" s="186"/>
      <c r="I107" s="141">
        <v>0</v>
      </c>
      <c r="J107" s="141">
        <v>3</v>
      </c>
      <c r="K107" s="141"/>
      <c r="L107" s="141" t="s">
        <v>392</v>
      </c>
    </row>
    <row r="108" spans="1:12" ht="51">
      <c r="A108" s="172" t="s">
        <v>498</v>
      </c>
      <c r="B108" s="172" t="s">
        <v>443</v>
      </c>
      <c r="C108" s="194" t="s">
        <v>1013</v>
      </c>
      <c r="D108" s="194" t="s">
        <v>772</v>
      </c>
      <c r="E108" s="194" t="s">
        <v>241</v>
      </c>
      <c r="F108" s="194" t="s">
        <v>921</v>
      </c>
      <c r="G108" s="187"/>
      <c r="H108" s="186"/>
      <c r="I108" s="141">
        <v>0</v>
      </c>
      <c r="J108" s="141">
        <v>5</v>
      </c>
      <c r="K108" s="141"/>
      <c r="L108" s="141" t="s">
        <v>392</v>
      </c>
    </row>
    <row r="109" spans="1:12" ht="20.399999999999999">
      <c r="A109" s="205" t="s">
        <v>639</v>
      </c>
      <c r="B109" s="205" t="s">
        <v>640</v>
      </c>
      <c r="C109" s="205" t="s">
        <v>641</v>
      </c>
      <c r="D109" s="190" t="s">
        <v>953</v>
      </c>
      <c r="E109" s="190" t="s">
        <v>240</v>
      </c>
      <c r="F109" s="190" t="s">
        <v>923</v>
      </c>
      <c r="G109" s="187"/>
      <c r="H109" s="186"/>
      <c r="I109" s="141">
        <v>0</v>
      </c>
      <c r="J109" s="141">
        <v>5</v>
      </c>
      <c r="K109" s="141"/>
      <c r="L109" s="141" t="s">
        <v>392</v>
      </c>
    </row>
    <row r="110" spans="1:12" ht="30.6">
      <c r="A110" s="190" t="s">
        <v>833</v>
      </c>
      <c r="B110" s="190" t="s">
        <v>931</v>
      </c>
      <c r="C110" s="190" t="s">
        <v>834</v>
      </c>
      <c r="D110" s="190" t="s">
        <v>835</v>
      </c>
      <c r="E110" s="190" t="s">
        <v>242</v>
      </c>
      <c r="F110" s="190" t="s">
        <v>709</v>
      </c>
      <c r="G110" s="187"/>
      <c r="H110" s="186"/>
      <c r="I110" s="141">
        <v>0</v>
      </c>
      <c r="J110" s="141">
        <v>3</v>
      </c>
      <c r="K110" s="141"/>
      <c r="L110" s="141" t="s">
        <v>392</v>
      </c>
    </row>
    <row r="111" spans="1:12" ht="30.6">
      <c r="A111" s="172" t="s">
        <v>567</v>
      </c>
      <c r="B111" s="172" t="s">
        <v>444</v>
      </c>
      <c r="C111" s="172" t="s">
        <v>94</v>
      </c>
      <c r="D111" s="172" t="s">
        <v>923</v>
      </c>
      <c r="E111" s="173" t="s">
        <v>57</v>
      </c>
      <c r="F111" s="173" t="s">
        <v>923</v>
      </c>
      <c r="G111" s="185"/>
      <c r="H111" s="186"/>
      <c r="I111" s="141"/>
      <c r="J111" s="141"/>
      <c r="K111" s="141"/>
      <c r="L111" s="141" t="s">
        <v>471</v>
      </c>
    </row>
    <row r="112" spans="1:12" ht="30.6">
      <c r="A112" s="172" t="s">
        <v>499</v>
      </c>
      <c r="B112" s="172" t="s">
        <v>445</v>
      </c>
      <c r="C112" s="172" t="s">
        <v>521</v>
      </c>
      <c r="D112" s="172" t="s">
        <v>923</v>
      </c>
      <c r="E112" s="173" t="s">
        <v>57</v>
      </c>
      <c r="F112" s="173" t="s">
        <v>923</v>
      </c>
      <c r="G112" s="187"/>
      <c r="H112" s="186"/>
      <c r="I112" s="141"/>
      <c r="J112" s="141"/>
      <c r="K112" s="141"/>
      <c r="L112" s="141" t="s">
        <v>471</v>
      </c>
    </row>
    <row r="113" spans="1:12" ht="40.799999999999997">
      <c r="A113" s="172" t="s">
        <v>568</v>
      </c>
      <c r="B113" s="172" t="s">
        <v>446</v>
      </c>
      <c r="C113" s="172" t="s">
        <v>95</v>
      </c>
      <c r="D113" s="172" t="s">
        <v>923</v>
      </c>
      <c r="E113" s="172" t="s">
        <v>96</v>
      </c>
      <c r="F113" s="172" t="s">
        <v>923</v>
      </c>
      <c r="G113" s="185"/>
      <c r="H113" s="186"/>
      <c r="I113" s="141"/>
      <c r="J113" s="141"/>
      <c r="K113" s="141"/>
      <c r="L113" s="141" t="s">
        <v>471</v>
      </c>
    </row>
    <row r="114" spans="1:12" ht="40.799999999999997">
      <c r="A114" s="172" t="s">
        <v>569</v>
      </c>
      <c r="B114" s="172" t="s">
        <v>705</v>
      </c>
      <c r="C114" s="172" t="s">
        <v>97</v>
      </c>
      <c r="D114" s="172" t="s">
        <v>923</v>
      </c>
      <c r="E114" s="173" t="s">
        <v>57</v>
      </c>
      <c r="F114" s="173" t="s">
        <v>923</v>
      </c>
      <c r="G114" s="185"/>
      <c r="H114" s="186"/>
      <c r="I114" s="141"/>
      <c r="J114" s="141"/>
      <c r="K114" s="141"/>
      <c r="L114" s="141" t="s">
        <v>471</v>
      </c>
    </row>
    <row r="115" spans="1:12" ht="20.399999999999999">
      <c r="A115" s="172" t="s">
        <v>570</v>
      </c>
      <c r="B115" s="172" t="s">
        <v>447</v>
      </c>
      <c r="C115" s="172" t="s">
        <v>98</v>
      </c>
      <c r="D115" s="172" t="s">
        <v>923</v>
      </c>
      <c r="E115" s="173" t="s">
        <v>57</v>
      </c>
      <c r="F115" s="173" t="s">
        <v>923</v>
      </c>
      <c r="G115" s="185"/>
      <c r="H115" s="186"/>
      <c r="I115" s="141"/>
      <c r="J115" s="141"/>
      <c r="K115" s="141"/>
      <c r="L115" s="141" t="s">
        <v>471</v>
      </c>
    </row>
    <row r="116" spans="1:12" ht="20.399999999999999">
      <c r="A116" s="172" t="s">
        <v>500</v>
      </c>
      <c r="B116" s="172" t="s">
        <v>448</v>
      </c>
      <c r="C116" s="172" t="s">
        <v>99</v>
      </c>
      <c r="D116" s="172" t="s">
        <v>923</v>
      </c>
      <c r="E116" s="172" t="s">
        <v>237</v>
      </c>
      <c r="F116" s="172" t="s">
        <v>923</v>
      </c>
      <c r="G116" s="187"/>
      <c r="H116" s="186"/>
      <c r="I116" s="141">
        <v>0</v>
      </c>
      <c r="J116" s="141">
        <v>3</v>
      </c>
      <c r="K116" s="141"/>
      <c r="L116" s="141" t="s">
        <v>392</v>
      </c>
    </row>
    <row r="117" spans="1:12" ht="30.6">
      <c r="A117" s="201" t="s">
        <v>642</v>
      </c>
      <c r="B117" s="201" t="s">
        <v>643</v>
      </c>
      <c r="C117" s="201" t="s">
        <v>644</v>
      </c>
      <c r="D117" s="172" t="s">
        <v>923</v>
      </c>
      <c r="E117" s="201" t="s">
        <v>243</v>
      </c>
      <c r="F117" s="201" t="s">
        <v>923</v>
      </c>
      <c r="G117" s="187"/>
      <c r="H117" s="186"/>
      <c r="I117" s="141">
        <v>0</v>
      </c>
      <c r="J117" s="141">
        <v>1</v>
      </c>
      <c r="K117" s="141"/>
      <c r="L117" s="141" t="s">
        <v>392</v>
      </c>
    </row>
    <row r="118" spans="1:12" ht="61.2">
      <c r="A118" s="172" t="s">
        <v>501</v>
      </c>
      <c r="B118" s="172" t="s">
        <v>449</v>
      </c>
      <c r="C118" s="194" t="s">
        <v>872</v>
      </c>
      <c r="D118" s="194" t="s">
        <v>825</v>
      </c>
      <c r="E118" s="173" t="s">
        <v>57</v>
      </c>
      <c r="F118" s="173" t="s">
        <v>922</v>
      </c>
      <c r="G118" s="185"/>
      <c r="H118" s="186"/>
      <c r="I118" s="141"/>
      <c r="J118" s="141"/>
      <c r="K118" s="141"/>
      <c r="L118" s="141" t="s">
        <v>471</v>
      </c>
    </row>
    <row r="119" spans="1:12" ht="30.6">
      <c r="A119" s="172" t="s">
        <v>826</v>
      </c>
      <c r="B119" s="172" t="s">
        <v>450</v>
      </c>
      <c r="C119" s="172" t="s">
        <v>827</v>
      </c>
      <c r="D119" s="194" t="s">
        <v>828</v>
      </c>
      <c r="E119" s="173" t="s">
        <v>57</v>
      </c>
      <c r="F119" s="173" t="s">
        <v>922</v>
      </c>
      <c r="G119" s="185"/>
      <c r="H119" s="186"/>
      <c r="I119" s="141"/>
      <c r="J119" s="141"/>
      <c r="K119" s="141"/>
      <c r="L119" s="141" t="s">
        <v>474</v>
      </c>
    </row>
    <row r="120" spans="1:12" ht="20.399999999999999">
      <c r="A120" s="172" t="s">
        <v>571</v>
      </c>
      <c r="B120" s="172" t="s">
        <v>706</v>
      </c>
      <c r="C120" s="172" t="s">
        <v>100</v>
      </c>
      <c r="D120" s="172" t="s">
        <v>923</v>
      </c>
      <c r="E120" s="173" t="s">
        <v>57</v>
      </c>
      <c r="F120" s="173" t="s">
        <v>923</v>
      </c>
      <c r="G120" s="187"/>
      <c r="H120" s="186"/>
      <c r="I120" s="141"/>
      <c r="J120" s="141"/>
      <c r="K120" s="141"/>
      <c r="L120" s="141" t="s">
        <v>471</v>
      </c>
    </row>
    <row r="121" spans="1:12" ht="20.399999999999999">
      <c r="A121" s="174" t="s">
        <v>502</v>
      </c>
      <c r="B121" s="174" t="s">
        <v>690</v>
      </c>
      <c r="C121" s="174" t="s">
        <v>645</v>
      </c>
      <c r="D121" s="174" t="s">
        <v>722</v>
      </c>
      <c r="E121" s="193" t="s">
        <v>242</v>
      </c>
      <c r="F121" s="193" t="s">
        <v>923</v>
      </c>
      <c r="G121" s="185"/>
      <c r="H121" s="186"/>
      <c r="I121" s="141">
        <v>0</v>
      </c>
      <c r="J121" s="141">
        <v>3</v>
      </c>
      <c r="K121" s="141"/>
      <c r="L121" s="141" t="s">
        <v>392</v>
      </c>
    </row>
    <row r="122" spans="1:12" ht="30.6">
      <c r="A122" s="172" t="s">
        <v>503</v>
      </c>
      <c r="B122" s="172" t="s">
        <v>451</v>
      </c>
      <c r="C122" s="172" t="s">
        <v>101</v>
      </c>
      <c r="D122" s="172" t="s">
        <v>923</v>
      </c>
      <c r="E122" s="173" t="s">
        <v>57</v>
      </c>
      <c r="F122" s="173" t="s">
        <v>923</v>
      </c>
      <c r="G122" s="187"/>
      <c r="H122" s="186"/>
      <c r="I122" s="141"/>
      <c r="J122" s="141"/>
      <c r="K122" s="141"/>
      <c r="L122" s="141" t="s">
        <v>471</v>
      </c>
    </row>
    <row r="123" spans="1:12" s="210" customFormat="1" ht="20.399999999999999">
      <c r="A123" s="194" t="s">
        <v>829</v>
      </c>
      <c r="B123" s="194" t="s">
        <v>830</v>
      </c>
      <c r="C123" s="194" t="s">
        <v>832</v>
      </c>
      <c r="D123" s="194" t="s">
        <v>831</v>
      </c>
      <c r="E123" s="193" t="s">
        <v>242</v>
      </c>
      <c r="F123" s="193" t="s">
        <v>709</v>
      </c>
      <c r="G123" s="224"/>
      <c r="H123" s="225"/>
      <c r="I123" s="214">
        <v>0</v>
      </c>
      <c r="J123" s="214">
        <v>3</v>
      </c>
      <c r="K123" s="214"/>
      <c r="L123" s="214" t="s">
        <v>392</v>
      </c>
    </row>
    <row r="124" spans="1:12" ht="40.799999999999997">
      <c r="A124" s="172" t="s">
        <v>572</v>
      </c>
      <c r="B124" s="172" t="s">
        <v>452</v>
      </c>
      <c r="C124" s="172" t="s">
        <v>646</v>
      </c>
      <c r="D124" s="172" t="s">
        <v>923</v>
      </c>
      <c r="E124" s="173" t="s">
        <v>57</v>
      </c>
      <c r="F124" s="173" t="s">
        <v>923</v>
      </c>
      <c r="G124" s="187"/>
      <c r="H124" s="186"/>
      <c r="I124" s="141"/>
      <c r="J124" s="141"/>
      <c r="K124" s="141"/>
      <c r="L124" s="141" t="s">
        <v>471</v>
      </c>
    </row>
    <row r="125" spans="1:12" ht="20.399999999999999">
      <c r="A125" s="172" t="s">
        <v>573</v>
      </c>
      <c r="B125" s="172" t="s">
        <v>453</v>
      </c>
      <c r="C125" s="172" t="s">
        <v>102</v>
      </c>
      <c r="D125" s="172" t="s">
        <v>923</v>
      </c>
      <c r="E125" s="172" t="s">
        <v>236</v>
      </c>
      <c r="F125" s="172" t="s">
        <v>923</v>
      </c>
      <c r="G125" s="187"/>
      <c r="H125" s="186"/>
      <c r="I125" s="141">
        <v>0</v>
      </c>
      <c r="J125" s="141">
        <v>4</v>
      </c>
      <c r="K125" s="141"/>
      <c r="L125" s="141" t="s">
        <v>392</v>
      </c>
    </row>
    <row r="126" spans="1:12" ht="61.2">
      <c r="A126" s="172" t="s">
        <v>574</v>
      </c>
      <c r="B126" s="172" t="s">
        <v>609</v>
      </c>
      <c r="C126" s="174" t="s">
        <v>926</v>
      </c>
      <c r="D126" s="193" t="s">
        <v>840</v>
      </c>
      <c r="E126" s="173" t="s">
        <v>57</v>
      </c>
      <c r="F126" s="173" t="s">
        <v>921</v>
      </c>
      <c r="G126" s="187"/>
      <c r="H126" s="186"/>
      <c r="I126" s="141"/>
      <c r="J126" s="141"/>
      <c r="K126" s="141"/>
      <c r="L126" s="141" t="s">
        <v>471</v>
      </c>
    </row>
    <row r="127" spans="1:12" ht="20.399999999999999">
      <c r="A127" s="172" t="s">
        <v>504</v>
      </c>
      <c r="B127" s="172" t="s">
        <v>987</v>
      </c>
      <c r="C127" s="174" t="s">
        <v>988</v>
      </c>
      <c r="D127" s="193" t="s">
        <v>824</v>
      </c>
      <c r="E127" s="174" t="s">
        <v>236</v>
      </c>
      <c r="F127" s="174" t="s">
        <v>921</v>
      </c>
      <c r="G127" s="185"/>
      <c r="H127" s="186"/>
      <c r="I127" s="141">
        <v>0</v>
      </c>
      <c r="J127" s="141">
        <v>4</v>
      </c>
      <c r="K127" s="141"/>
      <c r="L127" s="141" t="s">
        <v>392</v>
      </c>
    </row>
    <row r="128" spans="1:12" ht="20.399999999999999">
      <c r="A128" s="172" t="s">
        <v>505</v>
      </c>
      <c r="B128" s="172" t="s">
        <v>454</v>
      </c>
      <c r="C128" s="172" t="s">
        <v>103</v>
      </c>
      <c r="D128" s="172" t="s">
        <v>923</v>
      </c>
      <c r="E128" s="173" t="s">
        <v>57</v>
      </c>
      <c r="F128" s="173" t="s">
        <v>923</v>
      </c>
      <c r="G128" s="185"/>
      <c r="H128" s="186"/>
      <c r="I128" s="141"/>
      <c r="J128" s="141"/>
      <c r="K128" s="141"/>
      <c r="L128" s="141" t="s">
        <v>471</v>
      </c>
    </row>
    <row r="129" spans="1:12" ht="40.799999999999997">
      <c r="A129" s="172" t="s">
        <v>506</v>
      </c>
      <c r="B129" s="172" t="s">
        <v>455</v>
      </c>
      <c r="C129" s="172" t="s">
        <v>647</v>
      </c>
      <c r="D129" s="172" t="s">
        <v>923</v>
      </c>
      <c r="E129" s="172" t="s">
        <v>57</v>
      </c>
      <c r="F129" s="172" t="s">
        <v>923</v>
      </c>
      <c r="G129" s="185"/>
      <c r="H129" s="186"/>
      <c r="I129" s="141"/>
      <c r="J129" s="141"/>
      <c r="K129" s="141"/>
      <c r="L129" s="141" t="s">
        <v>471</v>
      </c>
    </row>
    <row r="130" spans="1:12" ht="20.399999999999999">
      <c r="A130" s="172" t="s">
        <v>507</v>
      </c>
      <c r="B130" s="172" t="s">
        <v>456</v>
      </c>
      <c r="C130" s="172" t="s">
        <v>648</v>
      </c>
      <c r="D130" s="172" t="s">
        <v>923</v>
      </c>
      <c r="E130" s="172" t="s">
        <v>391</v>
      </c>
      <c r="F130" s="172" t="s">
        <v>923</v>
      </c>
      <c r="G130" s="187"/>
      <c r="H130" s="186"/>
      <c r="I130" s="141">
        <v>0</v>
      </c>
      <c r="J130" s="141">
        <v>2</v>
      </c>
      <c r="K130" s="141"/>
      <c r="L130" s="141" t="s">
        <v>392</v>
      </c>
    </row>
    <row r="131" spans="1:12" ht="30.6">
      <c r="A131" s="172" t="s">
        <v>575</v>
      </c>
      <c r="B131" s="172" t="s">
        <v>457</v>
      </c>
      <c r="C131" s="172" t="s">
        <v>104</v>
      </c>
      <c r="D131" s="172" t="s">
        <v>923</v>
      </c>
      <c r="E131" s="172" t="s">
        <v>242</v>
      </c>
      <c r="F131" s="172" t="s">
        <v>923</v>
      </c>
      <c r="G131" s="187"/>
      <c r="H131" s="186"/>
      <c r="I131" s="141">
        <v>0</v>
      </c>
      <c r="J131" s="141">
        <v>3</v>
      </c>
      <c r="K131" s="141"/>
      <c r="L131" s="141" t="s">
        <v>392</v>
      </c>
    </row>
    <row r="132" spans="1:12" ht="20.399999999999999">
      <c r="A132" s="172" t="s">
        <v>576</v>
      </c>
      <c r="B132" s="172" t="s">
        <v>458</v>
      </c>
      <c r="C132" s="172" t="s">
        <v>105</v>
      </c>
      <c r="D132" s="172" t="s">
        <v>923</v>
      </c>
      <c r="E132" s="172" t="s">
        <v>244</v>
      </c>
      <c r="F132" s="172" t="s">
        <v>923</v>
      </c>
      <c r="G132" s="187"/>
      <c r="H132" s="186"/>
      <c r="I132" s="141">
        <v>0</v>
      </c>
      <c r="J132" s="141">
        <v>1</v>
      </c>
      <c r="K132" s="141"/>
      <c r="L132" s="141" t="s">
        <v>392</v>
      </c>
    </row>
    <row r="133" spans="1:12" ht="10.199999999999999">
      <c r="A133" s="249">
        <v>8</v>
      </c>
      <c r="B133" s="249" t="s">
        <v>106</v>
      </c>
      <c r="C133" s="249" t="s">
        <v>106</v>
      </c>
      <c r="D133" s="249" t="s">
        <v>1024</v>
      </c>
      <c r="E133" s="250" t="s">
        <v>54</v>
      </c>
      <c r="F133" s="250" t="s">
        <v>920</v>
      </c>
      <c r="G133" s="253" t="s">
        <v>55</v>
      </c>
      <c r="H133" s="249" t="s">
        <v>56</v>
      </c>
      <c r="I133" s="251">
        <f>SUM(I134:I151)</f>
        <v>0</v>
      </c>
      <c r="J133" s="251">
        <f>SUM(J134:J151)</f>
        <v>42</v>
      </c>
      <c r="K133" s="252">
        <f>I133/J133</f>
        <v>0</v>
      </c>
      <c r="L133" s="251" t="s">
        <v>470</v>
      </c>
    </row>
    <row r="134" spans="1:12" ht="30.6">
      <c r="A134" s="172" t="s">
        <v>577</v>
      </c>
      <c r="B134" s="172" t="s">
        <v>459</v>
      </c>
      <c r="C134" s="172" t="s">
        <v>649</v>
      </c>
      <c r="D134" s="172" t="s">
        <v>923</v>
      </c>
      <c r="E134" s="173" t="s">
        <v>57</v>
      </c>
      <c r="F134" s="173" t="s">
        <v>923</v>
      </c>
      <c r="G134" s="185"/>
      <c r="H134" s="186"/>
      <c r="I134" s="141"/>
      <c r="J134" s="141"/>
      <c r="K134" s="141"/>
      <c r="L134" s="141" t="s">
        <v>471</v>
      </c>
    </row>
    <row r="135" spans="1:12" s="13" customFormat="1" ht="61.2">
      <c r="A135" s="172" t="s">
        <v>508</v>
      </c>
      <c r="B135" s="172" t="s">
        <v>992</v>
      </c>
      <c r="C135" s="172" t="s">
        <v>807</v>
      </c>
      <c r="D135" s="194" t="s">
        <v>819</v>
      </c>
      <c r="E135" s="173" t="s">
        <v>57</v>
      </c>
      <c r="F135" s="173" t="s">
        <v>921</v>
      </c>
      <c r="G135" s="187"/>
      <c r="H135" s="186"/>
      <c r="I135" s="141"/>
      <c r="J135" s="141"/>
      <c r="K135" s="141"/>
      <c r="L135" s="141" t="s">
        <v>471</v>
      </c>
    </row>
    <row r="136" spans="1:12" ht="40.799999999999997">
      <c r="A136" s="172" t="s">
        <v>578</v>
      </c>
      <c r="B136" s="172" t="s">
        <v>524</v>
      </c>
      <c r="C136" s="172" t="s">
        <v>997</v>
      </c>
      <c r="D136" s="194" t="s">
        <v>820</v>
      </c>
      <c r="E136" s="172" t="s">
        <v>242</v>
      </c>
      <c r="F136" s="172" t="s">
        <v>921</v>
      </c>
      <c r="G136" s="187"/>
      <c r="H136" s="186"/>
      <c r="I136" s="141">
        <v>0</v>
      </c>
      <c r="J136" s="141">
        <v>3</v>
      </c>
      <c r="K136" s="141"/>
      <c r="L136" s="141" t="s">
        <v>392</v>
      </c>
    </row>
    <row r="137" spans="1:12" s="220" customFormat="1" ht="30.6">
      <c r="A137" s="172" t="s">
        <v>509</v>
      </c>
      <c r="B137" s="172" t="s">
        <v>691</v>
      </c>
      <c r="C137" s="172" t="s">
        <v>650</v>
      </c>
      <c r="D137" s="172" t="s">
        <v>923</v>
      </c>
      <c r="E137" s="172" t="s">
        <v>242</v>
      </c>
      <c r="F137" s="172" t="s">
        <v>923</v>
      </c>
      <c r="G137" s="217"/>
      <c r="H137" s="218"/>
      <c r="I137" s="219">
        <v>0</v>
      </c>
      <c r="J137" s="219">
        <v>3</v>
      </c>
      <c r="K137" s="219"/>
      <c r="L137" s="219" t="s">
        <v>392</v>
      </c>
    </row>
    <row r="138" spans="1:12" s="220" customFormat="1" ht="20.399999999999999">
      <c r="A138" s="172" t="s">
        <v>510</v>
      </c>
      <c r="B138" s="172" t="s">
        <v>692</v>
      </c>
      <c r="C138" s="172" t="s">
        <v>651</v>
      </c>
      <c r="D138" s="172" t="s">
        <v>923</v>
      </c>
      <c r="E138" s="172" t="s">
        <v>703</v>
      </c>
      <c r="F138" s="172" t="s">
        <v>923</v>
      </c>
      <c r="G138" s="217"/>
      <c r="H138" s="218"/>
      <c r="I138" s="219">
        <v>0</v>
      </c>
      <c r="J138" s="219">
        <v>4</v>
      </c>
      <c r="K138" s="219"/>
      <c r="L138" s="219" t="s">
        <v>392</v>
      </c>
    </row>
    <row r="139" spans="1:12" s="220" customFormat="1" ht="20.399999999999999">
      <c r="A139" s="172" t="s">
        <v>579</v>
      </c>
      <c r="B139" s="172" t="s">
        <v>693</v>
      </c>
      <c r="C139" s="172" t="s">
        <v>652</v>
      </c>
      <c r="D139" s="172" t="s">
        <v>923</v>
      </c>
      <c r="E139" s="172" t="s">
        <v>241</v>
      </c>
      <c r="F139" s="172" t="s">
        <v>923</v>
      </c>
      <c r="G139" s="217"/>
      <c r="H139" s="218"/>
      <c r="I139" s="219">
        <v>0</v>
      </c>
      <c r="J139" s="219">
        <v>5</v>
      </c>
      <c r="K139" s="219"/>
      <c r="L139" s="219" t="s">
        <v>392</v>
      </c>
    </row>
    <row r="140" spans="1:12" s="220" customFormat="1" ht="20.399999999999999">
      <c r="A140" s="172" t="s">
        <v>580</v>
      </c>
      <c r="B140" s="172" t="s">
        <v>460</v>
      </c>
      <c r="C140" s="172" t="s">
        <v>653</v>
      </c>
      <c r="D140" s="172" t="s">
        <v>923</v>
      </c>
      <c r="E140" s="172" t="s">
        <v>242</v>
      </c>
      <c r="F140" s="172" t="s">
        <v>923</v>
      </c>
      <c r="G140" s="217"/>
      <c r="H140" s="218"/>
      <c r="I140" s="219">
        <v>0</v>
      </c>
      <c r="J140" s="219">
        <v>3</v>
      </c>
      <c r="K140" s="219"/>
      <c r="L140" s="219" t="s">
        <v>392</v>
      </c>
    </row>
    <row r="141" spans="1:12" s="220" customFormat="1" ht="30.6">
      <c r="A141" s="172" t="s">
        <v>581</v>
      </c>
      <c r="B141" s="172" t="s">
        <v>461</v>
      </c>
      <c r="C141" s="172" t="s">
        <v>654</v>
      </c>
      <c r="D141" s="172" t="s">
        <v>923</v>
      </c>
      <c r="E141" s="173" t="s">
        <v>57</v>
      </c>
      <c r="F141" s="173" t="s">
        <v>923</v>
      </c>
      <c r="G141" s="217"/>
      <c r="H141" s="218"/>
      <c r="I141" s="219"/>
      <c r="J141" s="219"/>
      <c r="K141" s="219"/>
      <c r="L141" s="219" t="s">
        <v>471</v>
      </c>
    </row>
    <row r="142" spans="1:12" s="220" customFormat="1" ht="20.399999999999999">
      <c r="A142" s="174" t="s">
        <v>582</v>
      </c>
      <c r="B142" s="174" t="s">
        <v>655</v>
      </c>
      <c r="C142" s="174" t="s">
        <v>656</v>
      </c>
      <c r="D142" s="172" t="s">
        <v>923</v>
      </c>
      <c r="E142" s="174" t="s">
        <v>239</v>
      </c>
      <c r="F142" s="174" t="s">
        <v>923</v>
      </c>
      <c r="G142" s="217"/>
      <c r="H142" s="218"/>
      <c r="I142" s="219">
        <v>0</v>
      </c>
      <c r="J142" s="219">
        <v>2</v>
      </c>
      <c r="K142" s="219"/>
      <c r="L142" s="219" t="s">
        <v>392</v>
      </c>
    </row>
    <row r="143" spans="1:12" s="220" customFormat="1" ht="51">
      <c r="A143" s="205" t="s">
        <v>803</v>
      </c>
      <c r="B143" s="205" t="s">
        <v>802</v>
      </c>
      <c r="C143" s="205" t="s">
        <v>805</v>
      </c>
      <c r="D143" s="190" t="s">
        <v>818</v>
      </c>
      <c r="E143" s="190" t="s">
        <v>57</v>
      </c>
      <c r="F143" s="190" t="s">
        <v>923</v>
      </c>
      <c r="G143" s="221"/>
      <c r="H143" s="219"/>
      <c r="I143" s="219"/>
      <c r="J143" s="219"/>
      <c r="K143" s="219"/>
      <c r="L143" s="219" t="s">
        <v>471</v>
      </c>
    </row>
    <row r="144" spans="1:12" s="220" customFormat="1" ht="51">
      <c r="A144" s="190" t="s">
        <v>800</v>
      </c>
      <c r="B144" s="190" t="s">
        <v>801</v>
      </c>
      <c r="C144" s="190" t="s">
        <v>804</v>
      </c>
      <c r="D144" s="190" t="s">
        <v>818</v>
      </c>
      <c r="E144" s="190" t="s">
        <v>241</v>
      </c>
      <c r="F144" s="190" t="s">
        <v>709</v>
      </c>
      <c r="G144" s="221"/>
      <c r="H144" s="219"/>
      <c r="I144" s="219">
        <v>0</v>
      </c>
      <c r="J144" s="219">
        <v>5</v>
      </c>
      <c r="K144" s="219"/>
      <c r="L144" s="219" t="s">
        <v>392</v>
      </c>
    </row>
    <row r="145" spans="1:12" s="220" customFormat="1" ht="71.400000000000006">
      <c r="A145" s="205" t="s">
        <v>657</v>
      </c>
      <c r="B145" s="205" t="s">
        <v>806</v>
      </c>
      <c r="C145" s="190" t="s">
        <v>1014</v>
      </c>
      <c r="D145" s="190" t="s">
        <v>821</v>
      </c>
      <c r="E145" s="205" t="s">
        <v>928</v>
      </c>
      <c r="F145" s="205" t="s">
        <v>709</v>
      </c>
      <c r="G145" s="221"/>
      <c r="H145" s="219"/>
      <c r="I145" s="219">
        <v>0</v>
      </c>
      <c r="J145" s="219">
        <v>5</v>
      </c>
      <c r="K145" s="219"/>
      <c r="L145" s="219" t="s">
        <v>392</v>
      </c>
    </row>
    <row r="146" spans="1:12" s="222" customFormat="1" ht="40.799999999999997">
      <c r="A146" s="205" t="s">
        <v>658</v>
      </c>
      <c r="B146" s="205" t="s">
        <v>659</v>
      </c>
      <c r="C146" s="205" t="s">
        <v>660</v>
      </c>
      <c r="D146" s="172" t="s">
        <v>923</v>
      </c>
      <c r="E146" s="205" t="s">
        <v>236</v>
      </c>
      <c r="F146" s="205" t="s">
        <v>923</v>
      </c>
      <c r="G146" s="219"/>
      <c r="H146" s="219"/>
      <c r="I146" s="219">
        <v>0</v>
      </c>
      <c r="J146" s="219">
        <v>4</v>
      </c>
      <c r="K146" s="219"/>
      <c r="L146" s="219" t="s">
        <v>392</v>
      </c>
    </row>
    <row r="147" spans="1:12" s="220" customFormat="1" ht="20.399999999999999">
      <c r="A147" s="205" t="s">
        <v>661</v>
      </c>
      <c r="B147" s="205" t="s">
        <v>662</v>
      </c>
      <c r="C147" s="205" t="s">
        <v>663</v>
      </c>
      <c r="D147" s="172" t="s">
        <v>923</v>
      </c>
      <c r="E147" s="205" t="s">
        <v>237</v>
      </c>
      <c r="F147" s="205" t="s">
        <v>923</v>
      </c>
      <c r="G147" s="221"/>
      <c r="H147" s="219"/>
      <c r="I147" s="219">
        <v>0</v>
      </c>
      <c r="J147" s="219">
        <v>3</v>
      </c>
      <c r="K147" s="219"/>
      <c r="L147" s="219" t="s">
        <v>392</v>
      </c>
    </row>
    <row r="148" spans="1:12" s="210" customFormat="1" ht="20.399999999999999">
      <c r="A148" s="190" t="s">
        <v>796</v>
      </c>
      <c r="B148" s="190" t="s">
        <v>889</v>
      </c>
      <c r="C148" s="190" t="s">
        <v>890</v>
      </c>
      <c r="D148" s="190" t="s">
        <v>960</v>
      </c>
      <c r="E148" s="190" t="s">
        <v>57</v>
      </c>
      <c r="F148" s="190" t="s">
        <v>709</v>
      </c>
      <c r="G148" s="223"/>
      <c r="H148" s="214"/>
      <c r="I148" s="214"/>
      <c r="J148" s="214"/>
      <c r="K148" s="214"/>
      <c r="L148" s="214" t="s">
        <v>471</v>
      </c>
    </row>
    <row r="149" spans="1:12" s="210" customFormat="1" ht="20.399999999999999">
      <c r="A149" s="190" t="s">
        <v>798</v>
      </c>
      <c r="B149" s="190" t="s">
        <v>912</v>
      </c>
      <c r="C149" s="190" t="s">
        <v>913</v>
      </c>
      <c r="D149" s="190" t="s">
        <v>973</v>
      </c>
      <c r="E149" s="190" t="s">
        <v>927</v>
      </c>
      <c r="F149" s="190" t="s">
        <v>709</v>
      </c>
      <c r="G149" s="223"/>
      <c r="H149" s="214"/>
      <c r="I149" s="214">
        <f>0</f>
        <v>0</v>
      </c>
      <c r="J149" s="214">
        <v>2</v>
      </c>
      <c r="K149" s="214"/>
      <c r="L149" s="214" t="s">
        <v>392</v>
      </c>
    </row>
    <row r="150" spans="1:12" s="210" customFormat="1" ht="30.6">
      <c r="A150" s="190" t="s">
        <v>910</v>
      </c>
      <c r="B150" s="190" t="s">
        <v>799</v>
      </c>
      <c r="C150" s="190" t="s">
        <v>847</v>
      </c>
      <c r="D150" s="190" t="s">
        <v>797</v>
      </c>
      <c r="E150" s="190" t="s">
        <v>57</v>
      </c>
      <c r="F150" s="190" t="s">
        <v>709</v>
      </c>
      <c r="G150" s="223"/>
      <c r="H150" s="214"/>
      <c r="I150" s="214"/>
      <c r="J150" s="214"/>
      <c r="K150" s="214"/>
      <c r="L150" s="214" t="s">
        <v>471</v>
      </c>
    </row>
    <row r="151" spans="1:12" s="210" customFormat="1" ht="20.399999999999999">
      <c r="A151" s="190" t="s">
        <v>911</v>
      </c>
      <c r="B151" s="190" t="s">
        <v>811</v>
      </c>
      <c r="C151" s="190" t="s">
        <v>812</v>
      </c>
      <c r="D151" s="190" t="s">
        <v>960</v>
      </c>
      <c r="E151" s="190" t="s">
        <v>242</v>
      </c>
      <c r="F151" s="190" t="s">
        <v>709</v>
      </c>
      <c r="G151" s="223"/>
      <c r="H151" s="214"/>
      <c r="I151" s="214">
        <f>0</f>
        <v>0</v>
      </c>
      <c r="J151" s="214">
        <v>3</v>
      </c>
      <c r="K151" s="214"/>
      <c r="L151" s="214" t="s">
        <v>392</v>
      </c>
    </row>
    <row r="152" spans="1:12" ht="10.199999999999999">
      <c r="A152" s="249">
        <v>9</v>
      </c>
      <c r="B152" s="249" t="s">
        <v>945</v>
      </c>
      <c r="C152" s="249" t="s">
        <v>945</v>
      </c>
      <c r="D152" s="249" t="s">
        <v>1024</v>
      </c>
      <c r="E152" s="250" t="s">
        <v>54</v>
      </c>
      <c r="F152" s="250" t="s">
        <v>920</v>
      </c>
      <c r="G152" s="253" t="s">
        <v>55</v>
      </c>
      <c r="H152" s="249" t="s">
        <v>56</v>
      </c>
      <c r="I152" s="251">
        <f>SUM(I153:I157)</f>
        <v>0</v>
      </c>
      <c r="J152" s="251">
        <f>SUM(J153:J157)</f>
        <v>10</v>
      </c>
      <c r="K152" s="252">
        <f>I152/J152</f>
        <v>0</v>
      </c>
      <c r="L152" s="251" t="s">
        <v>470</v>
      </c>
    </row>
    <row r="153" spans="1:12" s="210" customFormat="1" ht="30.6">
      <c r="A153" s="204" t="s">
        <v>583</v>
      </c>
      <c r="B153" s="204" t="s">
        <v>932</v>
      </c>
      <c r="C153" s="204" t="s">
        <v>881</v>
      </c>
      <c r="D153" s="204" t="s">
        <v>715</v>
      </c>
      <c r="E153" s="190" t="s">
        <v>242</v>
      </c>
      <c r="F153" s="190" t="s">
        <v>709</v>
      </c>
      <c r="G153" s="212"/>
      <c r="H153" s="213"/>
      <c r="I153" s="214">
        <f>0</f>
        <v>0</v>
      </c>
      <c r="J153" s="214">
        <v>3</v>
      </c>
      <c r="K153" s="214"/>
      <c r="L153" s="214" t="s">
        <v>392</v>
      </c>
    </row>
    <row r="154" spans="1:12" s="210" customFormat="1" ht="20.399999999999999">
      <c r="A154" s="204" t="s">
        <v>841</v>
      </c>
      <c r="B154" s="204" t="s">
        <v>933</v>
      </c>
      <c r="C154" s="204" t="s">
        <v>844</v>
      </c>
      <c r="D154" s="204" t="s">
        <v>869</v>
      </c>
      <c r="E154" s="190" t="s">
        <v>242</v>
      </c>
      <c r="F154" s="190" t="s">
        <v>709</v>
      </c>
      <c r="G154" s="212"/>
      <c r="H154" s="213"/>
      <c r="I154" s="214">
        <f>0</f>
        <v>0</v>
      </c>
      <c r="J154" s="214">
        <v>3</v>
      </c>
      <c r="K154" s="214"/>
      <c r="L154" s="214" t="s">
        <v>392</v>
      </c>
    </row>
    <row r="155" spans="1:12" s="210" customFormat="1" ht="30.6">
      <c r="A155" s="204" t="s">
        <v>845</v>
      </c>
      <c r="B155" s="204" t="s">
        <v>934</v>
      </c>
      <c r="C155" s="204" t="s">
        <v>859</v>
      </c>
      <c r="D155" s="204" t="s">
        <v>846</v>
      </c>
      <c r="E155" s="190" t="s">
        <v>242</v>
      </c>
      <c r="F155" s="190" t="s">
        <v>709</v>
      </c>
      <c r="G155" s="212"/>
      <c r="H155" s="213"/>
      <c r="I155" s="214">
        <f>0</f>
        <v>0</v>
      </c>
      <c r="J155" s="214">
        <v>3</v>
      </c>
      <c r="K155" s="214"/>
      <c r="L155" s="214" t="s">
        <v>392</v>
      </c>
    </row>
    <row r="156" spans="1:12" s="210" customFormat="1" ht="20.399999999999999">
      <c r="A156" s="204" t="s">
        <v>906</v>
      </c>
      <c r="B156" s="204" t="s">
        <v>935</v>
      </c>
      <c r="C156" s="204" t="s">
        <v>907</v>
      </c>
      <c r="D156" s="204" t="s">
        <v>960</v>
      </c>
      <c r="E156" s="190" t="s">
        <v>244</v>
      </c>
      <c r="F156" s="190" t="s">
        <v>709</v>
      </c>
      <c r="G156" s="212"/>
      <c r="H156" s="213"/>
      <c r="I156" s="214">
        <f>0</f>
        <v>0</v>
      </c>
      <c r="J156" s="214">
        <v>1</v>
      </c>
      <c r="K156" s="214"/>
      <c r="L156" s="214" t="s">
        <v>392</v>
      </c>
    </row>
    <row r="157" spans="1:12" ht="40.799999999999997">
      <c r="A157" s="171" t="s">
        <v>511</v>
      </c>
      <c r="B157" s="171" t="s">
        <v>462</v>
      </c>
      <c r="C157" s="200" t="s">
        <v>767</v>
      </c>
      <c r="D157" s="199" t="s">
        <v>974</v>
      </c>
      <c r="E157" s="107" t="s">
        <v>57</v>
      </c>
      <c r="F157" s="107" t="s">
        <v>922</v>
      </c>
      <c r="G157" s="136"/>
      <c r="H157" s="147"/>
      <c r="I157" s="141"/>
      <c r="J157" s="141"/>
      <c r="K157" s="141"/>
      <c r="L157" s="141" t="s">
        <v>471</v>
      </c>
    </row>
    <row r="158" spans="1:12" s="13" customFormat="1" ht="10.199999999999999">
      <c r="A158" s="249">
        <v>10</v>
      </c>
      <c r="B158" s="249" t="s">
        <v>107</v>
      </c>
      <c r="C158" s="249" t="s">
        <v>107</v>
      </c>
      <c r="D158" s="249" t="s">
        <v>1024</v>
      </c>
      <c r="E158" s="250" t="s">
        <v>54</v>
      </c>
      <c r="F158" s="250" t="s">
        <v>920</v>
      </c>
      <c r="G158" s="253" t="s">
        <v>55</v>
      </c>
      <c r="H158" s="249" t="s">
        <v>56</v>
      </c>
      <c r="I158" s="251">
        <f>SUM(I159:I165)</f>
        <v>0</v>
      </c>
      <c r="J158" s="251">
        <f>SUM(J159:J165)</f>
        <v>7</v>
      </c>
      <c r="K158" s="252">
        <f>I158/J158</f>
        <v>0</v>
      </c>
      <c r="L158" s="251" t="s">
        <v>470</v>
      </c>
    </row>
    <row r="159" spans="1:12" ht="112.2">
      <c r="A159" s="172" t="s">
        <v>584</v>
      </c>
      <c r="B159" s="172" t="s">
        <v>463</v>
      </c>
      <c r="C159" s="174" t="s">
        <v>768</v>
      </c>
      <c r="D159" s="193" t="s">
        <v>769</v>
      </c>
      <c r="E159" s="173" t="s">
        <v>57</v>
      </c>
      <c r="F159" s="173" t="s">
        <v>922</v>
      </c>
      <c r="G159" s="144"/>
      <c r="H159" s="145"/>
      <c r="I159" s="141"/>
      <c r="J159" s="141"/>
      <c r="K159" s="141"/>
      <c r="L159" s="141" t="s">
        <v>471</v>
      </c>
    </row>
    <row r="160" spans="1:12" ht="30.6">
      <c r="A160" s="172" t="s">
        <v>512</v>
      </c>
      <c r="B160" s="172" t="s">
        <v>464</v>
      </c>
      <c r="C160" s="172" t="s">
        <v>525</v>
      </c>
      <c r="D160" s="172" t="s">
        <v>923</v>
      </c>
      <c r="E160" s="173" t="s">
        <v>57</v>
      </c>
      <c r="F160" s="173" t="s">
        <v>923</v>
      </c>
      <c r="G160" s="144"/>
      <c r="H160" s="145"/>
      <c r="I160" s="141"/>
      <c r="J160" s="141"/>
      <c r="K160" s="141"/>
      <c r="L160" s="141" t="s">
        <v>471</v>
      </c>
    </row>
    <row r="161" spans="1:12" s="210" customFormat="1" ht="30.6">
      <c r="A161" s="194" t="s">
        <v>862</v>
      </c>
      <c r="B161" s="194" t="s">
        <v>936</v>
      </c>
      <c r="C161" s="194" t="s">
        <v>924</v>
      </c>
      <c r="D161" s="194" t="s">
        <v>868</v>
      </c>
      <c r="E161" s="194" t="s">
        <v>242</v>
      </c>
      <c r="F161" s="194" t="s">
        <v>709</v>
      </c>
      <c r="G161" s="212"/>
      <c r="H161" s="213"/>
      <c r="I161" s="214">
        <v>0</v>
      </c>
      <c r="J161" s="214">
        <v>3</v>
      </c>
      <c r="K161" s="214"/>
      <c r="L161" s="214" t="s">
        <v>392</v>
      </c>
    </row>
    <row r="162" spans="1:12" ht="71.400000000000006">
      <c r="A162" s="172" t="s">
        <v>513</v>
      </c>
      <c r="B162" s="194" t="s">
        <v>816</v>
      </c>
      <c r="C162" s="172" t="s">
        <v>815</v>
      </c>
      <c r="D162" s="194" t="s">
        <v>823</v>
      </c>
      <c r="E162" s="173" t="s">
        <v>57</v>
      </c>
      <c r="F162" s="173" t="s">
        <v>922</v>
      </c>
      <c r="G162" s="144"/>
      <c r="H162" s="145"/>
      <c r="I162" s="141"/>
      <c r="J162" s="141"/>
      <c r="K162" s="141"/>
      <c r="L162" s="141" t="s">
        <v>471</v>
      </c>
    </row>
    <row r="163" spans="1:12" ht="30.6">
      <c r="A163" s="194" t="s">
        <v>817</v>
      </c>
      <c r="B163" s="194" t="s">
        <v>860</v>
      </c>
      <c r="C163" s="194" t="s">
        <v>861</v>
      </c>
      <c r="D163" s="194" t="s">
        <v>975</v>
      </c>
      <c r="E163" s="211" t="s">
        <v>57</v>
      </c>
      <c r="F163" s="211" t="s">
        <v>709</v>
      </c>
      <c r="G163" s="144"/>
      <c r="H163" s="145"/>
      <c r="I163" s="141"/>
      <c r="J163" s="141"/>
      <c r="K163" s="141"/>
      <c r="L163" s="141" t="s">
        <v>471</v>
      </c>
    </row>
    <row r="164" spans="1:12" ht="20.399999999999999">
      <c r="A164" s="172" t="s">
        <v>514</v>
      </c>
      <c r="B164" s="172" t="s">
        <v>616</v>
      </c>
      <c r="C164" s="172" t="s">
        <v>664</v>
      </c>
      <c r="D164" s="172" t="s">
        <v>923</v>
      </c>
      <c r="E164" s="172" t="s">
        <v>239</v>
      </c>
      <c r="F164" s="172" t="s">
        <v>923</v>
      </c>
      <c r="G164" s="136"/>
      <c r="H164" s="145"/>
      <c r="I164" s="141">
        <v>0</v>
      </c>
      <c r="J164" s="141">
        <v>2</v>
      </c>
      <c r="K164" s="141"/>
      <c r="L164" s="141" t="s">
        <v>392</v>
      </c>
    </row>
    <row r="165" spans="1:12" ht="20.399999999999999">
      <c r="A165" s="172" t="s">
        <v>585</v>
      </c>
      <c r="B165" s="172" t="s">
        <v>1022</v>
      </c>
      <c r="C165" s="194" t="s">
        <v>1020</v>
      </c>
      <c r="D165" s="172" t="s">
        <v>1021</v>
      </c>
      <c r="E165" s="172" t="s">
        <v>239</v>
      </c>
      <c r="F165" s="172" t="s">
        <v>923</v>
      </c>
      <c r="G165" s="136"/>
      <c r="H165" s="145"/>
      <c r="I165" s="141">
        <v>0</v>
      </c>
      <c r="J165" s="141">
        <v>2</v>
      </c>
      <c r="K165" s="141"/>
      <c r="L165" s="141" t="s">
        <v>392</v>
      </c>
    </row>
    <row r="166" spans="1:12" ht="10.199999999999999">
      <c r="A166" s="249">
        <v>11</v>
      </c>
      <c r="B166" s="249" t="s">
        <v>108</v>
      </c>
      <c r="C166" s="249" t="s">
        <v>108</v>
      </c>
      <c r="D166" s="249" t="s">
        <v>1024</v>
      </c>
      <c r="E166" s="250" t="s">
        <v>54</v>
      </c>
      <c r="F166" s="250" t="s">
        <v>920</v>
      </c>
      <c r="G166" s="253" t="s">
        <v>55</v>
      </c>
      <c r="H166" s="249" t="s">
        <v>56</v>
      </c>
      <c r="I166" s="251">
        <f>SUM(I167:I172)</f>
        <v>0</v>
      </c>
      <c r="J166" s="251">
        <f>SUM(J167:J172)</f>
        <v>9</v>
      </c>
      <c r="K166" s="252">
        <f>I166/J166</f>
        <v>0</v>
      </c>
      <c r="L166" s="251" t="s">
        <v>470</v>
      </c>
    </row>
    <row r="167" spans="1:12" s="13" customFormat="1" ht="51">
      <c r="A167" s="175" t="s">
        <v>586</v>
      </c>
      <c r="B167" s="175" t="s">
        <v>465</v>
      </c>
      <c r="C167" s="204" t="s">
        <v>874</v>
      </c>
      <c r="D167" s="204" t="s">
        <v>787</v>
      </c>
      <c r="E167" s="176" t="s">
        <v>57</v>
      </c>
      <c r="F167" s="176" t="s">
        <v>922</v>
      </c>
      <c r="G167" s="185"/>
      <c r="H167" s="186"/>
      <c r="I167" s="141"/>
      <c r="J167" s="141"/>
      <c r="K167" s="141"/>
      <c r="L167" s="141" t="s">
        <v>471</v>
      </c>
    </row>
    <row r="168" spans="1:12" ht="51">
      <c r="A168" s="175" t="s">
        <v>587</v>
      </c>
      <c r="B168" s="175" t="s">
        <v>466</v>
      </c>
      <c r="C168" s="175" t="s">
        <v>883</v>
      </c>
      <c r="D168" s="175" t="s">
        <v>882</v>
      </c>
      <c r="E168" s="175" t="s">
        <v>391</v>
      </c>
      <c r="F168" s="175" t="s">
        <v>922</v>
      </c>
      <c r="G168" s="185"/>
      <c r="H168" s="186"/>
      <c r="I168" s="141">
        <v>0</v>
      </c>
      <c r="J168" s="141">
        <v>2</v>
      </c>
      <c r="K168" s="141"/>
      <c r="L168" s="141" t="s">
        <v>392</v>
      </c>
    </row>
    <row r="169" spans="1:12" ht="40.799999999999997">
      <c r="A169" s="175" t="s">
        <v>599</v>
      </c>
      <c r="B169" s="175" t="s">
        <v>793</v>
      </c>
      <c r="C169" s="204" t="s">
        <v>853</v>
      </c>
      <c r="D169" s="204" t="s">
        <v>795</v>
      </c>
      <c r="E169" s="175" t="s">
        <v>794</v>
      </c>
      <c r="F169" s="175" t="s">
        <v>921</v>
      </c>
      <c r="G169" s="185"/>
      <c r="H169" s="186"/>
      <c r="I169" s="141">
        <v>0</v>
      </c>
      <c r="J169" s="141">
        <v>3</v>
      </c>
      <c r="K169" s="141"/>
      <c r="L169" s="141" t="s">
        <v>392</v>
      </c>
    </row>
    <row r="170" spans="1:12" s="210" customFormat="1" ht="20.399999999999999">
      <c r="A170" s="204" t="s">
        <v>788</v>
      </c>
      <c r="B170" s="204" t="s">
        <v>937</v>
      </c>
      <c r="C170" s="204" t="s">
        <v>789</v>
      </c>
      <c r="D170" s="204" t="s">
        <v>790</v>
      </c>
      <c r="E170" s="204" t="s">
        <v>929</v>
      </c>
      <c r="F170" s="204" t="s">
        <v>709</v>
      </c>
      <c r="G170" s="224"/>
      <c r="H170" s="225"/>
      <c r="I170" s="214">
        <f>0</f>
        <v>0</v>
      </c>
      <c r="J170" s="214">
        <v>2</v>
      </c>
      <c r="K170" s="214"/>
      <c r="L170" s="214" t="s">
        <v>392</v>
      </c>
    </row>
    <row r="171" spans="1:12" ht="51">
      <c r="A171" s="175" t="s">
        <v>588</v>
      </c>
      <c r="B171" s="175" t="s">
        <v>467</v>
      </c>
      <c r="C171" s="204" t="s">
        <v>1015</v>
      </c>
      <c r="D171" s="204" t="s">
        <v>818</v>
      </c>
      <c r="E171" s="176" t="s">
        <v>57</v>
      </c>
      <c r="F171" s="176" t="s">
        <v>923</v>
      </c>
      <c r="G171" s="185"/>
      <c r="H171" s="186"/>
      <c r="I171" s="141"/>
      <c r="J171" s="141"/>
      <c r="K171" s="141"/>
      <c r="L171" s="141" t="s">
        <v>471</v>
      </c>
    </row>
    <row r="172" spans="1:12" s="210" customFormat="1" ht="51">
      <c r="A172" s="204" t="s">
        <v>791</v>
      </c>
      <c r="B172" s="204" t="s">
        <v>938</v>
      </c>
      <c r="C172" s="204" t="s">
        <v>792</v>
      </c>
      <c r="D172" s="204" t="s">
        <v>818</v>
      </c>
      <c r="E172" s="204" t="s">
        <v>927</v>
      </c>
      <c r="F172" s="204" t="s">
        <v>709</v>
      </c>
      <c r="G172" s="224"/>
      <c r="H172" s="225"/>
      <c r="I172" s="214">
        <f>0</f>
        <v>0</v>
      </c>
      <c r="J172" s="214">
        <v>2</v>
      </c>
      <c r="K172" s="214"/>
      <c r="L172" s="214" t="s">
        <v>392</v>
      </c>
    </row>
    <row r="173" spans="1:12" s="13" customFormat="1" ht="10.199999999999999">
      <c r="A173" s="249">
        <v>12</v>
      </c>
      <c r="B173" s="249" t="s">
        <v>109</v>
      </c>
      <c r="C173" s="249" t="s">
        <v>109</v>
      </c>
      <c r="D173" s="249" t="s">
        <v>1024</v>
      </c>
      <c r="E173" s="250" t="s">
        <v>54</v>
      </c>
      <c r="F173" s="250" t="s">
        <v>920</v>
      </c>
      <c r="G173" s="253" t="s">
        <v>55</v>
      </c>
      <c r="H173" s="249" t="s">
        <v>56</v>
      </c>
      <c r="I173" s="251">
        <f>SUM(I174:I187)</f>
        <v>0</v>
      </c>
      <c r="J173" s="251">
        <f>SUM(J174:J187)</f>
        <v>18</v>
      </c>
      <c r="K173" s="252">
        <f>I173/J173</f>
        <v>0</v>
      </c>
      <c r="L173" s="251" t="s">
        <v>470</v>
      </c>
    </row>
    <row r="174" spans="1:12" ht="20.399999999999999">
      <c r="A174" s="172" t="s">
        <v>589</v>
      </c>
      <c r="B174" s="172" t="s">
        <v>983</v>
      </c>
      <c r="C174" s="172" t="s">
        <v>773</v>
      </c>
      <c r="D174" s="194" t="s">
        <v>976</v>
      </c>
      <c r="E174" s="173" t="s">
        <v>57</v>
      </c>
      <c r="F174" s="173" t="s">
        <v>921</v>
      </c>
      <c r="G174" s="136"/>
      <c r="H174" s="145"/>
      <c r="I174" s="141"/>
      <c r="J174" s="141"/>
      <c r="K174" s="141"/>
      <c r="L174" s="141" t="s">
        <v>471</v>
      </c>
    </row>
    <row r="175" spans="1:12" ht="30.6">
      <c r="A175" s="172" t="s">
        <v>590</v>
      </c>
      <c r="B175" s="172" t="s">
        <v>617</v>
      </c>
      <c r="C175" s="174" t="s">
        <v>665</v>
      </c>
      <c r="D175" s="172" t="s">
        <v>923</v>
      </c>
      <c r="E175" s="173" t="s">
        <v>57</v>
      </c>
      <c r="F175" s="173" t="s">
        <v>923</v>
      </c>
      <c r="G175" s="136"/>
      <c r="H175" s="145"/>
      <c r="I175" s="141"/>
      <c r="J175" s="141"/>
      <c r="K175" s="141"/>
      <c r="L175" s="141" t="s">
        <v>471</v>
      </c>
    </row>
    <row r="176" spans="1:12" ht="51">
      <c r="A176" s="172" t="s">
        <v>591</v>
      </c>
      <c r="B176" s="172" t="s">
        <v>468</v>
      </c>
      <c r="C176" s="172" t="s">
        <v>774</v>
      </c>
      <c r="D176" s="172" t="s">
        <v>974</v>
      </c>
      <c r="E176" s="173" t="s">
        <v>57</v>
      </c>
      <c r="F176" s="173" t="s">
        <v>922</v>
      </c>
      <c r="G176" s="144"/>
      <c r="H176" s="145"/>
      <c r="I176" s="141"/>
      <c r="J176" s="141"/>
      <c r="K176" s="141"/>
      <c r="L176" s="141" t="s">
        <v>471</v>
      </c>
    </row>
    <row r="177" spans="1:12" ht="40.799999999999997">
      <c r="A177" s="194" t="s">
        <v>783</v>
      </c>
      <c r="B177" s="194" t="s">
        <v>786</v>
      </c>
      <c r="C177" s="194" t="s">
        <v>873</v>
      </c>
      <c r="D177" s="194" t="s">
        <v>810</v>
      </c>
      <c r="E177" s="211" t="s">
        <v>57</v>
      </c>
      <c r="F177" s="211" t="s">
        <v>709</v>
      </c>
      <c r="G177" s="144"/>
      <c r="H177" s="145"/>
      <c r="I177" s="141"/>
      <c r="J177" s="141"/>
      <c r="K177" s="141"/>
      <c r="L177" s="141" t="s">
        <v>471</v>
      </c>
    </row>
    <row r="178" spans="1:12" ht="51">
      <c r="A178" s="194" t="s">
        <v>784</v>
      </c>
      <c r="B178" s="194" t="s">
        <v>785</v>
      </c>
      <c r="C178" s="194" t="s">
        <v>814</v>
      </c>
      <c r="D178" s="194" t="s">
        <v>977</v>
      </c>
      <c r="E178" s="194" t="s">
        <v>242</v>
      </c>
      <c r="F178" s="194" t="s">
        <v>709</v>
      </c>
      <c r="G178" s="144"/>
      <c r="H178" s="145"/>
      <c r="I178" s="141">
        <f>0</f>
        <v>0</v>
      </c>
      <c r="J178" s="141">
        <v>3</v>
      </c>
      <c r="K178" s="141"/>
      <c r="L178" s="141" t="s">
        <v>392</v>
      </c>
    </row>
    <row r="179" spans="1:12" ht="51">
      <c r="A179" s="172" t="s">
        <v>592</v>
      </c>
      <c r="B179" s="172" t="s">
        <v>469</v>
      </c>
      <c r="C179" s="172" t="s">
        <v>1016</v>
      </c>
      <c r="D179" s="172" t="s">
        <v>894</v>
      </c>
      <c r="E179" s="173" t="s">
        <v>57</v>
      </c>
      <c r="F179" s="173" t="s">
        <v>923</v>
      </c>
      <c r="G179" s="144"/>
      <c r="H179" s="145"/>
      <c r="I179" s="141"/>
      <c r="J179" s="141"/>
      <c r="K179" s="141"/>
      <c r="L179" s="141" t="s">
        <v>471</v>
      </c>
    </row>
    <row r="180" spans="1:12" ht="30.6">
      <c r="A180" s="172" t="s">
        <v>593</v>
      </c>
      <c r="B180" s="172" t="s">
        <v>895</v>
      </c>
      <c r="C180" s="172" t="s">
        <v>896</v>
      </c>
      <c r="D180" s="194" t="s">
        <v>897</v>
      </c>
      <c r="E180" s="173" t="s">
        <v>57</v>
      </c>
      <c r="F180" s="173" t="s">
        <v>921</v>
      </c>
      <c r="G180" s="144"/>
      <c r="H180" s="145"/>
      <c r="I180" s="141"/>
      <c r="J180" s="141"/>
      <c r="K180" s="141"/>
      <c r="L180" s="141" t="s">
        <v>471</v>
      </c>
    </row>
    <row r="181" spans="1:12" ht="30.6">
      <c r="A181" s="172" t="s">
        <v>594</v>
      </c>
      <c r="B181" s="172" t="s">
        <v>1017</v>
      </c>
      <c r="C181" s="172" t="s">
        <v>775</v>
      </c>
      <c r="D181" s="172" t="s">
        <v>776</v>
      </c>
      <c r="E181" s="173" t="s">
        <v>57</v>
      </c>
      <c r="F181" s="173" t="s">
        <v>921</v>
      </c>
      <c r="G181" s="144"/>
      <c r="H181" s="145"/>
      <c r="I181" s="141"/>
      <c r="J181" s="141"/>
      <c r="K181" s="141"/>
      <c r="L181" s="141" t="s">
        <v>471</v>
      </c>
    </row>
    <row r="182" spans="1:12" ht="40.799999999999997">
      <c r="A182" s="172" t="s">
        <v>515</v>
      </c>
      <c r="B182" s="172" t="s">
        <v>1018</v>
      </c>
      <c r="C182" s="172" t="s">
        <v>777</v>
      </c>
      <c r="D182" s="172" t="s">
        <v>778</v>
      </c>
      <c r="E182" s="173" t="s">
        <v>57</v>
      </c>
      <c r="F182" s="173" t="s">
        <v>922</v>
      </c>
      <c r="G182" s="144"/>
      <c r="H182" s="145"/>
      <c r="I182" s="141"/>
      <c r="J182" s="141"/>
      <c r="K182" s="141"/>
      <c r="L182" s="141" t="s">
        <v>471</v>
      </c>
    </row>
    <row r="183" spans="1:12" ht="30.6">
      <c r="A183" s="172" t="s">
        <v>516</v>
      </c>
      <c r="B183" s="172" t="s">
        <v>618</v>
      </c>
      <c r="C183" s="194" t="s">
        <v>809</v>
      </c>
      <c r="D183" s="194" t="s">
        <v>735</v>
      </c>
      <c r="E183" s="194" t="s">
        <v>244</v>
      </c>
      <c r="F183" s="194" t="s">
        <v>922</v>
      </c>
      <c r="G183" s="144"/>
      <c r="H183" s="145"/>
      <c r="I183" s="141">
        <v>0</v>
      </c>
      <c r="J183" s="141">
        <v>1</v>
      </c>
      <c r="K183" s="141"/>
      <c r="L183" s="141" t="s">
        <v>392</v>
      </c>
    </row>
    <row r="184" spans="1:12" ht="30.6">
      <c r="A184" s="172" t="s">
        <v>517</v>
      </c>
      <c r="B184" s="172" t="s">
        <v>904</v>
      </c>
      <c r="C184" s="172" t="s">
        <v>899</v>
      </c>
      <c r="D184" s="172" t="s">
        <v>898</v>
      </c>
      <c r="E184" s="172" t="s">
        <v>242</v>
      </c>
      <c r="F184" s="172" t="s">
        <v>922</v>
      </c>
      <c r="G184" s="136"/>
      <c r="H184" s="145"/>
      <c r="I184" s="141">
        <v>0</v>
      </c>
      <c r="J184" s="141">
        <v>3</v>
      </c>
      <c r="K184" s="141"/>
      <c r="L184" s="141" t="s">
        <v>392</v>
      </c>
    </row>
    <row r="185" spans="1:12" ht="20.399999999999999">
      <c r="A185" s="194" t="s">
        <v>779</v>
      </c>
      <c r="B185" s="194" t="s">
        <v>780</v>
      </c>
      <c r="C185" s="194" t="s">
        <v>781</v>
      </c>
      <c r="D185" s="194" t="s">
        <v>864</v>
      </c>
      <c r="E185" s="194" t="s">
        <v>241</v>
      </c>
      <c r="F185" s="194" t="s">
        <v>709</v>
      </c>
      <c r="G185" s="136"/>
      <c r="H185" s="145"/>
      <c r="I185" s="141">
        <f>0</f>
        <v>0</v>
      </c>
      <c r="J185" s="141">
        <v>5</v>
      </c>
      <c r="K185" s="141"/>
      <c r="L185" s="141" t="s">
        <v>392</v>
      </c>
    </row>
    <row r="186" spans="1:12" ht="61.2">
      <c r="A186" s="194" t="s">
        <v>900</v>
      </c>
      <c r="B186" s="194" t="s">
        <v>901</v>
      </c>
      <c r="C186" s="194" t="s">
        <v>903</v>
      </c>
      <c r="D186" s="194" t="s">
        <v>902</v>
      </c>
      <c r="E186" s="194" t="s">
        <v>242</v>
      </c>
      <c r="F186" s="194" t="s">
        <v>709</v>
      </c>
      <c r="G186" s="136"/>
      <c r="H186" s="145"/>
      <c r="I186" s="141">
        <f>0</f>
        <v>0</v>
      </c>
      <c r="J186" s="141">
        <v>3</v>
      </c>
      <c r="K186" s="141"/>
      <c r="L186" s="141" t="s">
        <v>392</v>
      </c>
    </row>
    <row r="187" spans="1:12" ht="30.6">
      <c r="A187" s="194" t="s">
        <v>782</v>
      </c>
      <c r="B187" s="194" t="s">
        <v>813</v>
      </c>
      <c r="C187" s="194" t="s">
        <v>939</v>
      </c>
      <c r="D187" s="194" t="s">
        <v>715</v>
      </c>
      <c r="E187" s="194" t="s">
        <v>242</v>
      </c>
      <c r="F187" s="194" t="s">
        <v>709</v>
      </c>
      <c r="G187" s="136"/>
      <c r="H187" s="145"/>
      <c r="I187" s="141">
        <f>0</f>
        <v>0</v>
      </c>
      <c r="J187" s="141">
        <v>3</v>
      </c>
      <c r="K187" s="141"/>
      <c r="L187" s="141" t="s">
        <v>392</v>
      </c>
    </row>
    <row r="188" spans="1:12" ht="10.199999999999999">
      <c r="A188" s="254">
        <v>13</v>
      </c>
      <c r="B188" s="249" t="s">
        <v>666</v>
      </c>
      <c r="C188" s="249" t="s">
        <v>666</v>
      </c>
      <c r="D188" s="249" t="s">
        <v>1024</v>
      </c>
      <c r="E188" s="249" t="s">
        <v>54</v>
      </c>
      <c r="F188" s="250" t="s">
        <v>920</v>
      </c>
      <c r="G188" s="253" t="s">
        <v>55</v>
      </c>
      <c r="H188" s="249" t="s">
        <v>56</v>
      </c>
      <c r="I188" s="251">
        <f>SUM(I189:I199)</f>
        <v>0</v>
      </c>
      <c r="J188" s="251">
        <f>SUM(J189:J199)</f>
        <v>13</v>
      </c>
      <c r="K188" s="252">
        <f>I188/J188</f>
        <v>0</v>
      </c>
      <c r="L188" s="251" t="s">
        <v>470</v>
      </c>
    </row>
    <row r="189" spans="1:12" ht="40.799999999999997">
      <c r="A189" s="205" t="s">
        <v>667</v>
      </c>
      <c r="B189" s="205" t="s">
        <v>668</v>
      </c>
      <c r="C189" s="203" t="s">
        <v>946</v>
      </c>
      <c r="D189" s="191" t="s">
        <v>978</v>
      </c>
      <c r="E189" s="206" t="s">
        <v>57</v>
      </c>
      <c r="F189" s="206" t="s">
        <v>922</v>
      </c>
      <c r="G189" s="183"/>
      <c r="H189" s="78"/>
      <c r="I189" s="78"/>
      <c r="J189" s="78"/>
      <c r="K189" s="78"/>
      <c r="L189" s="78" t="s">
        <v>471</v>
      </c>
    </row>
    <row r="190" spans="1:12" ht="40.799999999999997">
      <c r="A190" s="174" t="s">
        <v>669</v>
      </c>
      <c r="B190" s="174" t="s">
        <v>925</v>
      </c>
      <c r="C190" s="193" t="s">
        <v>863</v>
      </c>
      <c r="D190" s="193" t="s">
        <v>875</v>
      </c>
      <c r="E190" s="193" t="s">
        <v>242</v>
      </c>
      <c r="F190" s="193" t="s">
        <v>709</v>
      </c>
      <c r="G190" s="183"/>
      <c r="H190" s="78"/>
      <c r="I190" s="78">
        <v>0</v>
      </c>
      <c r="J190" s="78">
        <f>3</f>
        <v>3</v>
      </c>
      <c r="K190" s="78"/>
      <c r="L190" s="78" t="s">
        <v>392</v>
      </c>
    </row>
    <row r="191" spans="1:12" ht="30.6">
      <c r="A191" s="205" t="s">
        <v>670</v>
      </c>
      <c r="B191" s="205" t="s">
        <v>671</v>
      </c>
      <c r="C191" s="205" t="s">
        <v>672</v>
      </c>
      <c r="D191" s="172" t="s">
        <v>923</v>
      </c>
      <c r="E191" s="205" t="s">
        <v>244</v>
      </c>
      <c r="F191" s="205" t="s">
        <v>923</v>
      </c>
      <c r="G191" s="183"/>
      <c r="H191" s="78"/>
      <c r="I191" s="78">
        <v>0</v>
      </c>
      <c r="J191" s="78">
        <v>1</v>
      </c>
      <c r="K191" s="78"/>
      <c r="L191" s="78" t="s">
        <v>392</v>
      </c>
    </row>
    <row r="192" spans="1:12" ht="40.799999999999997">
      <c r="A192" s="205" t="s">
        <v>673</v>
      </c>
      <c r="B192" s="205" t="s">
        <v>674</v>
      </c>
      <c r="C192" s="190" t="s">
        <v>909</v>
      </c>
      <c r="D192" s="190" t="s">
        <v>979</v>
      </c>
      <c r="E192" s="190" t="s">
        <v>57</v>
      </c>
      <c r="F192" s="190" t="s">
        <v>921</v>
      </c>
      <c r="G192" s="183"/>
      <c r="H192" s="78"/>
      <c r="I192" s="78"/>
      <c r="J192" s="78"/>
      <c r="K192" s="78"/>
      <c r="L192" s="78" t="s">
        <v>471</v>
      </c>
    </row>
    <row r="193" spans="1:12" ht="20.399999999999999">
      <c r="A193" s="205" t="s">
        <v>675</v>
      </c>
      <c r="B193" s="205" t="s">
        <v>676</v>
      </c>
      <c r="C193" s="205" t="s">
        <v>677</v>
      </c>
      <c r="D193" s="172" t="s">
        <v>923</v>
      </c>
      <c r="E193" s="205" t="s">
        <v>244</v>
      </c>
      <c r="F193" s="205" t="s">
        <v>923</v>
      </c>
      <c r="G193" s="183"/>
      <c r="H193" s="78"/>
      <c r="I193" s="78">
        <v>0</v>
      </c>
      <c r="J193" s="78">
        <v>1</v>
      </c>
      <c r="K193" s="78"/>
      <c r="L193" s="78" t="s">
        <v>392</v>
      </c>
    </row>
    <row r="194" spans="1:12" ht="40.799999999999997">
      <c r="A194" s="205" t="s">
        <v>678</v>
      </c>
      <c r="B194" s="205" t="s">
        <v>679</v>
      </c>
      <c r="C194" s="205" t="s">
        <v>680</v>
      </c>
      <c r="D194" s="172" t="s">
        <v>923</v>
      </c>
      <c r="E194" s="205" t="s">
        <v>244</v>
      </c>
      <c r="F194" s="205" t="s">
        <v>923</v>
      </c>
      <c r="G194" s="183"/>
      <c r="H194" s="78"/>
      <c r="I194" s="78">
        <v>0</v>
      </c>
      <c r="J194" s="78">
        <v>1</v>
      </c>
      <c r="K194" s="78"/>
      <c r="L194" s="78" t="s">
        <v>392</v>
      </c>
    </row>
    <row r="195" spans="1:12" ht="30.6">
      <c r="A195" s="205" t="s">
        <v>681</v>
      </c>
      <c r="B195" s="205" t="s">
        <v>682</v>
      </c>
      <c r="C195" s="205" t="s">
        <v>683</v>
      </c>
      <c r="D195" s="172" t="s">
        <v>923</v>
      </c>
      <c r="E195" s="205" t="s">
        <v>244</v>
      </c>
      <c r="F195" s="205" t="s">
        <v>923</v>
      </c>
      <c r="G195" s="183"/>
      <c r="H195" s="78"/>
      <c r="I195" s="78">
        <v>0</v>
      </c>
      <c r="J195" s="78">
        <v>1</v>
      </c>
      <c r="K195" s="78"/>
      <c r="L195" s="78" t="s">
        <v>392</v>
      </c>
    </row>
    <row r="196" spans="1:12" ht="40.799999999999997">
      <c r="A196" s="205" t="s">
        <v>684</v>
      </c>
      <c r="B196" s="205" t="s">
        <v>685</v>
      </c>
      <c r="C196" s="205" t="s">
        <v>686</v>
      </c>
      <c r="D196" s="190" t="s">
        <v>980</v>
      </c>
      <c r="E196" s="190" t="s">
        <v>57</v>
      </c>
      <c r="F196" s="190" t="s">
        <v>921</v>
      </c>
      <c r="G196" s="183"/>
      <c r="H196" s="78"/>
      <c r="I196" s="78"/>
      <c r="J196" s="78"/>
      <c r="K196" s="78"/>
      <c r="L196" s="78" t="s">
        <v>471</v>
      </c>
    </row>
    <row r="197" spans="1:12" ht="30.6">
      <c r="A197" s="205" t="s">
        <v>687</v>
      </c>
      <c r="B197" s="205" t="s">
        <v>688</v>
      </c>
      <c r="C197" s="205" t="s">
        <v>689</v>
      </c>
      <c r="D197" s="172" t="s">
        <v>923</v>
      </c>
      <c r="E197" s="205" t="s">
        <v>244</v>
      </c>
      <c r="F197" s="205" t="s">
        <v>923</v>
      </c>
      <c r="G197" s="183"/>
      <c r="H197" s="78"/>
      <c r="I197" s="78">
        <v>0</v>
      </c>
      <c r="J197" s="78">
        <v>1</v>
      </c>
      <c r="K197" s="78"/>
      <c r="L197" s="78" t="s">
        <v>392</v>
      </c>
    </row>
    <row r="198" spans="1:12" s="210" customFormat="1" ht="61.2">
      <c r="A198" s="190" t="s">
        <v>762</v>
      </c>
      <c r="B198" s="190" t="s">
        <v>892</v>
      </c>
      <c r="C198" s="190" t="s">
        <v>891</v>
      </c>
      <c r="D198" s="190" t="s">
        <v>981</v>
      </c>
      <c r="E198" s="190" t="s">
        <v>57</v>
      </c>
      <c r="F198" s="190" t="s">
        <v>709</v>
      </c>
      <c r="G198" s="207"/>
      <c r="H198" s="208"/>
      <c r="I198" s="235"/>
      <c r="J198" s="235"/>
      <c r="K198" s="235"/>
      <c r="L198" s="235" t="s">
        <v>471</v>
      </c>
    </row>
    <row r="199" spans="1:12" ht="40.799999999999997">
      <c r="A199" s="205" t="s">
        <v>893</v>
      </c>
      <c r="B199" s="205" t="s">
        <v>763</v>
      </c>
      <c r="C199" s="190" t="s">
        <v>765</v>
      </c>
      <c r="D199" s="190" t="s">
        <v>764</v>
      </c>
      <c r="E199" s="190" t="s">
        <v>241</v>
      </c>
      <c r="F199" s="190" t="s">
        <v>709</v>
      </c>
      <c r="G199" s="183"/>
      <c r="H199" s="78"/>
      <c r="I199" s="216">
        <f>0</f>
        <v>0</v>
      </c>
      <c r="J199" s="216">
        <v>5</v>
      </c>
      <c r="K199" s="216"/>
      <c r="L199" s="216" t="s">
        <v>392</v>
      </c>
    </row>
    <row r="200" spans="1:12">
      <c r="A200" s="177"/>
      <c r="B200" s="178" t="s">
        <v>518</v>
      </c>
      <c r="C200" s="177"/>
      <c r="D200" s="177"/>
      <c r="E200" s="178"/>
      <c r="F200" s="234"/>
      <c r="I200" s="180">
        <f>I188+I173+I166+I158+I152+I133+I94+I76+I60+I34+I22+I13+I2</f>
        <v>0</v>
      </c>
      <c r="J200" s="181">
        <f>J188+J173+J166+J158+J152+J133+J94+J76+J60+J34+J22+J13+J2</f>
        <v>248</v>
      </c>
      <c r="K200" s="182">
        <f>I200/J200</f>
        <v>0</v>
      </c>
      <c r="L200" s="181" t="s">
        <v>470</v>
      </c>
    </row>
    <row r="201" spans="1:12">
      <c r="A201" s="177"/>
      <c r="B201" s="179" t="s">
        <v>519</v>
      </c>
      <c r="C201" s="177"/>
      <c r="D201" s="177"/>
      <c r="E201" s="179"/>
      <c r="F201" s="234"/>
      <c r="I201" s="142">
        <f>J200*0.4</f>
        <v>99.2</v>
      </c>
      <c r="J201" s="142"/>
      <c r="K201" s="143">
        <v>0.4</v>
      </c>
      <c r="L201" s="142" t="s">
        <v>470</v>
      </c>
    </row>
    <row r="202" spans="1:12">
      <c r="A202" s="177"/>
      <c r="B202" s="179" t="s">
        <v>520</v>
      </c>
      <c r="C202" s="177"/>
      <c r="D202" s="177"/>
      <c r="E202" s="179"/>
      <c r="F202" s="234"/>
      <c r="I202" s="142">
        <f>I200-I201</f>
        <v>-99.2</v>
      </c>
      <c r="J202" s="142"/>
      <c r="K202" s="142"/>
      <c r="L202" s="142" t="s">
        <v>470</v>
      </c>
    </row>
    <row r="205" spans="1:12" ht="20.399999999999999">
      <c r="B205" s="190" t="s">
        <v>766</v>
      </c>
    </row>
    <row r="207" spans="1:12" ht="10.199999999999999">
      <c r="A207" s="249" t="s">
        <v>1026</v>
      </c>
      <c r="B207" s="249" t="s">
        <v>252</v>
      </c>
      <c r="C207" s="249" t="s">
        <v>1023</v>
      </c>
      <c r="D207" s="249" t="s">
        <v>1024</v>
      </c>
      <c r="E207" s="250" t="s">
        <v>54</v>
      </c>
      <c r="F207" s="250" t="s">
        <v>920</v>
      </c>
      <c r="G207" s="253" t="s">
        <v>55</v>
      </c>
      <c r="H207" s="249" t="s">
        <v>56</v>
      </c>
      <c r="I207" s="251" t="s">
        <v>1027</v>
      </c>
      <c r="J207" s="251" t="s">
        <v>1028</v>
      </c>
      <c r="K207" s="252" t="s">
        <v>1029</v>
      </c>
      <c r="L207" s="251" t="s">
        <v>470</v>
      </c>
    </row>
    <row r="208" spans="1:12" ht="10.199999999999999">
      <c r="A208" s="249">
        <v>1</v>
      </c>
      <c r="B208" s="249" t="s">
        <v>53</v>
      </c>
      <c r="C208" s="249" t="s">
        <v>53</v>
      </c>
      <c r="D208" s="249" t="s">
        <v>1024</v>
      </c>
      <c r="E208" s="250" t="s">
        <v>54</v>
      </c>
      <c r="F208" s="250" t="s">
        <v>920</v>
      </c>
      <c r="G208" s="253" t="s">
        <v>55</v>
      </c>
      <c r="H208" s="249" t="s">
        <v>56</v>
      </c>
      <c r="I208" s="251">
        <f>I2</f>
        <v>0</v>
      </c>
      <c r="J208" s="251">
        <f t="shared" ref="J208:K208" si="0">J2</f>
        <v>11</v>
      </c>
      <c r="K208" s="251">
        <f t="shared" si="0"/>
        <v>0</v>
      </c>
      <c r="L208" s="251" t="s">
        <v>470</v>
      </c>
    </row>
    <row r="209" spans="1:12" ht="10.199999999999999">
      <c r="A209" s="249">
        <v>2</v>
      </c>
      <c r="B209" s="249" t="s">
        <v>1025</v>
      </c>
      <c r="C209" s="249" t="s">
        <v>1025</v>
      </c>
      <c r="D209" s="249" t="s">
        <v>1024</v>
      </c>
      <c r="E209" s="250" t="s">
        <v>54</v>
      </c>
      <c r="F209" s="250" t="s">
        <v>920</v>
      </c>
      <c r="G209" s="253" t="s">
        <v>55</v>
      </c>
      <c r="H209" s="249" t="s">
        <v>56</v>
      </c>
      <c r="I209" s="251">
        <f>I13</f>
        <v>0</v>
      </c>
      <c r="J209" s="251">
        <v>12</v>
      </c>
      <c r="K209" s="252">
        <v>0</v>
      </c>
      <c r="L209" s="251" t="s">
        <v>470</v>
      </c>
    </row>
    <row r="210" spans="1:12" ht="10.199999999999999">
      <c r="A210" s="249">
        <v>3</v>
      </c>
      <c r="B210" s="249" t="s">
        <v>61</v>
      </c>
      <c r="C210" s="249" t="s">
        <v>61</v>
      </c>
      <c r="D210" s="249" t="s">
        <v>1024</v>
      </c>
      <c r="E210" s="250" t="s">
        <v>54</v>
      </c>
      <c r="F210" s="250" t="s">
        <v>920</v>
      </c>
      <c r="G210" s="253" t="s">
        <v>55</v>
      </c>
      <c r="H210" s="249" t="s">
        <v>56</v>
      </c>
      <c r="I210" s="251">
        <f>I22</f>
        <v>0</v>
      </c>
      <c r="J210" s="251">
        <v>6</v>
      </c>
      <c r="K210" s="252">
        <v>0</v>
      </c>
      <c r="L210" s="251" t="s">
        <v>470</v>
      </c>
    </row>
    <row r="211" spans="1:12" ht="10.199999999999999">
      <c r="A211" s="249">
        <v>4</v>
      </c>
      <c r="B211" s="249" t="s">
        <v>64</v>
      </c>
      <c r="C211" s="249" t="s">
        <v>64</v>
      </c>
      <c r="D211" s="249" t="s">
        <v>1024</v>
      </c>
      <c r="E211" s="250" t="s">
        <v>54</v>
      </c>
      <c r="F211" s="250" t="s">
        <v>920</v>
      </c>
      <c r="G211" s="253" t="s">
        <v>55</v>
      </c>
      <c r="H211" s="249" t="s">
        <v>56</v>
      </c>
      <c r="I211" s="251">
        <f>I34</f>
        <v>0</v>
      </c>
      <c r="J211" s="251">
        <v>27</v>
      </c>
      <c r="K211" s="252">
        <v>0</v>
      </c>
      <c r="L211" s="251" t="s">
        <v>470</v>
      </c>
    </row>
    <row r="212" spans="1:12" ht="10.199999999999999">
      <c r="A212" s="249">
        <v>5</v>
      </c>
      <c r="B212" s="249" t="s">
        <v>77</v>
      </c>
      <c r="C212" s="249" t="s">
        <v>77</v>
      </c>
      <c r="D212" s="249" t="s">
        <v>1024</v>
      </c>
      <c r="E212" s="250" t="s">
        <v>54</v>
      </c>
      <c r="F212" s="250" t="s">
        <v>920</v>
      </c>
      <c r="G212" s="253" t="s">
        <v>55</v>
      </c>
      <c r="H212" s="249" t="s">
        <v>56</v>
      </c>
      <c r="I212" s="251">
        <f>I60</f>
        <v>0</v>
      </c>
      <c r="J212" s="251">
        <v>18</v>
      </c>
      <c r="K212" s="252">
        <v>0</v>
      </c>
      <c r="L212" s="251" t="s">
        <v>470</v>
      </c>
    </row>
    <row r="213" spans="1:12" ht="10.199999999999999">
      <c r="A213" s="249">
        <v>6</v>
      </c>
      <c r="B213" s="249" t="s">
        <v>83</v>
      </c>
      <c r="C213" s="249" t="s">
        <v>83</v>
      </c>
      <c r="D213" s="249" t="s">
        <v>1024</v>
      </c>
      <c r="E213" s="250" t="s">
        <v>54</v>
      </c>
      <c r="F213" s="250" t="s">
        <v>920</v>
      </c>
      <c r="G213" s="253" t="s">
        <v>55</v>
      </c>
      <c r="H213" s="249" t="s">
        <v>56</v>
      </c>
      <c r="I213" s="251">
        <f>I76</f>
        <v>0</v>
      </c>
      <c r="J213" s="251">
        <v>14</v>
      </c>
      <c r="K213" s="252">
        <v>0</v>
      </c>
      <c r="L213" s="251" t="s">
        <v>470</v>
      </c>
    </row>
    <row r="214" spans="1:12" ht="10.199999999999999">
      <c r="A214" s="249">
        <v>7</v>
      </c>
      <c r="B214" s="249" t="s">
        <v>87</v>
      </c>
      <c r="C214" s="249" t="s">
        <v>87</v>
      </c>
      <c r="D214" s="249" t="s">
        <v>1024</v>
      </c>
      <c r="E214" s="250" t="s">
        <v>54</v>
      </c>
      <c r="F214" s="250" t="s">
        <v>920</v>
      </c>
      <c r="G214" s="253" t="s">
        <v>55</v>
      </c>
      <c r="H214" s="249" t="s">
        <v>56</v>
      </c>
      <c r="I214" s="251">
        <f>I94</f>
        <v>0</v>
      </c>
      <c r="J214" s="251">
        <v>61</v>
      </c>
      <c r="K214" s="252">
        <v>0</v>
      </c>
      <c r="L214" s="251" t="s">
        <v>470</v>
      </c>
    </row>
    <row r="215" spans="1:12" ht="10.199999999999999">
      <c r="A215" s="249">
        <v>8</v>
      </c>
      <c r="B215" s="249" t="s">
        <v>106</v>
      </c>
      <c r="C215" s="249" t="s">
        <v>106</v>
      </c>
      <c r="D215" s="249" t="s">
        <v>1024</v>
      </c>
      <c r="E215" s="250" t="s">
        <v>54</v>
      </c>
      <c r="F215" s="250" t="s">
        <v>920</v>
      </c>
      <c r="G215" s="253" t="s">
        <v>55</v>
      </c>
      <c r="H215" s="249" t="s">
        <v>56</v>
      </c>
      <c r="I215" s="251">
        <f>I133</f>
        <v>0</v>
      </c>
      <c r="J215" s="251">
        <v>42</v>
      </c>
      <c r="K215" s="252">
        <v>0</v>
      </c>
      <c r="L215" s="251" t="s">
        <v>470</v>
      </c>
    </row>
    <row r="216" spans="1:12" ht="10.199999999999999">
      <c r="A216" s="249">
        <v>9</v>
      </c>
      <c r="B216" s="249" t="s">
        <v>945</v>
      </c>
      <c r="C216" s="249" t="s">
        <v>945</v>
      </c>
      <c r="D216" s="249" t="s">
        <v>1024</v>
      </c>
      <c r="E216" s="250" t="s">
        <v>54</v>
      </c>
      <c r="F216" s="250" t="s">
        <v>920</v>
      </c>
      <c r="G216" s="253" t="s">
        <v>55</v>
      </c>
      <c r="H216" s="249" t="s">
        <v>56</v>
      </c>
      <c r="I216" s="251">
        <f>I152</f>
        <v>0</v>
      </c>
      <c r="J216" s="251">
        <v>10</v>
      </c>
      <c r="K216" s="252">
        <v>0</v>
      </c>
      <c r="L216" s="251" t="s">
        <v>470</v>
      </c>
    </row>
    <row r="217" spans="1:12" ht="10.199999999999999">
      <c r="A217" s="249">
        <v>10</v>
      </c>
      <c r="B217" s="249" t="s">
        <v>107</v>
      </c>
      <c r="C217" s="249" t="s">
        <v>107</v>
      </c>
      <c r="D217" s="249" t="s">
        <v>1024</v>
      </c>
      <c r="E217" s="250" t="s">
        <v>54</v>
      </c>
      <c r="F217" s="250" t="s">
        <v>920</v>
      </c>
      <c r="G217" s="253" t="s">
        <v>55</v>
      </c>
      <c r="H217" s="249" t="s">
        <v>56</v>
      </c>
      <c r="I217" s="251">
        <f>I158</f>
        <v>0</v>
      </c>
      <c r="J217" s="251">
        <v>7</v>
      </c>
      <c r="K217" s="252">
        <v>0</v>
      </c>
      <c r="L217" s="251" t="s">
        <v>470</v>
      </c>
    </row>
    <row r="218" spans="1:12" ht="10.199999999999999">
      <c r="A218" s="249">
        <v>11</v>
      </c>
      <c r="B218" s="249" t="s">
        <v>108</v>
      </c>
      <c r="C218" s="249" t="s">
        <v>108</v>
      </c>
      <c r="D218" s="249" t="s">
        <v>1024</v>
      </c>
      <c r="E218" s="250" t="s">
        <v>54</v>
      </c>
      <c r="F218" s="250" t="s">
        <v>920</v>
      </c>
      <c r="G218" s="253" t="s">
        <v>55</v>
      </c>
      <c r="H218" s="249" t="s">
        <v>56</v>
      </c>
      <c r="I218" s="251">
        <f>I166</f>
        <v>0</v>
      </c>
      <c r="J218" s="251">
        <v>9</v>
      </c>
      <c r="K218" s="252">
        <v>0</v>
      </c>
      <c r="L218" s="251" t="s">
        <v>470</v>
      </c>
    </row>
    <row r="219" spans="1:12" ht="10.199999999999999">
      <c r="A219" s="249">
        <v>12</v>
      </c>
      <c r="B219" s="249" t="s">
        <v>109</v>
      </c>
      <c r="C219" s="249" t="s">
        <v>109</v>
      </c>
      <c r="D219" s="249" t="s">
        <v>1024</v>
      </c>
      <c r="E219" s="250" t="s">
        <v>54</v>
      </c>
      <c r="F219" s="250" t="s">
        <v>920</v>
      </c>
      <c r="G219" s="253" t="s">
        <v>55</v>
      </c>
      <c r="H219" s="249" t="s">
        <v>56</v>
      </c>
      <c r="I219" s="251">
        <f>I173</f>
        <v>0</v>
      </c>
      <c r="J219" s="251">
        <v>18</v>
      </c>
      <c r="K219" s="252">
        <v>0</v>
      </c>
      <c r="L219" s="251" t="s">
        <v>470</v>
      </c>
    </row>
    <row r="220" spans="1:12" ht="10.199999999999999">
      <c r="A220" s="254">
        <v>13</v>
      </c>
      <c r="B220" s="249" t="s">
        <v>666</v>
      </c>
      <c r="C220" s="249" t="s">
        <v>666</v>
      </c>
      <c r="D220" s="249" t="s">
        <v>1024</v>
      </c>
      <c r="E220" s="249" t="s">
        <v>54</v>
      </c>
      <c r="F220" s="250" t="s">
        <v>920</v>
      </c>
      <c r="G220" s="253" t="s">
        <v>55</v>
      </c>
      <c r="H220" s="249" t="s">
        <v>56</v>
      </c>
      <c r="I220" s="251">
        <f>I188</f>
        <v>0</v>
      </c>
      <c r="J220" s="251">
        <v>13</v>
      </c>
      <c r="K220" s="252">
        <v>0</v>
      </c>
      <c r="L220" s="251" t="s">
        <v>470</v>
      </c>
    </row>
    <row r="221" spans="1:12">
      <c r="A221" s="177"/>
      <c r="B221" s="178" t="s">
        <v>518</v>
      </c>
      <c r="C221" s="177"/>
      <c r="D221" s="177"/>
      <c r="E221" s="178"/>
      <c r="F221" s="234"/>
      <c r="I221" s="180">
        <v>0</v>
      </c>
      <c r="J221" s="181">
        <v>248</v>
      </c>
      <c r="K221" s="182">
        <v>0</v>
      </c>
      <c r="L221" s="181" t="s">
        <v>470</v>
      </c>
    </row>
    <row r="222" spans="1:12">
      <c r="A222" s="177"/>
      <c r="B222" s="179" t="s">
        <v>519</v>
      </c>
      <c r="C222" s="177"/>
      <c r="D222" s="177"/>
      <c r="E222" s="179"/>
      <c r="F222" s="234"/>
      <c r="I222" s="142">
        <v>99.2</v>
      </c>
      <c r="J222" s="142"/>
      <c r="K222" s="143">
        <v>0.4</v>
      </c>
      <c r="L222" s="142" t="s">
        <v>470</v>
      </c>
    </row>
    <row r="223" spans="1:12">
      <c r="A223" s="177"/>
      <c r="B223" s="179" t="s">
        <v>520</v>
      </c>
      <c r="C223" s="177"/>
      <c r="D223" s="177"/>
      <c r="E223" s="179"/>
      <c r="F223" s="234"/>
      <c r="I223" s="142">
        <v>-99.2</v>
      </c>
      <c r="J223" s="142"/>
      <c r="K223" s="142"/>
      <c r="L223" s="142" t="s">
        <v>470</v>
      </c>
    </row>
  </sheetData>
  <autoFilter ref="A1:L202"/>
  <sortState ref="A183:C192">
    <sortCondition ref="A183"/>
  </sortState>
  <customSheetViews>
    <customSheetView guid="{507F482F-13C0-4805-AED4-AEDBC347912B}" showPageBreaks="1" showAutoFilter="1">
      <pane ySplit="1" topLeftCell="A2" activePane="bottomLeft" state="frozen"/>
      <selection pane="bottomLeft" activeCell="A3" sqref="A3"/>
      <pageMargins left="0.7" right="0.7" top="0.75" bottom="0.75" header="0.3" footer="0.3"/>
      <pageSetup scale="70" orientation="landscape" r:id="rId1"/>
      <autoFilter ref="A1:L202"/>
    </customSheetView>
    <customSheetView guid="{00A825A0-F9D9-45CB-B60E-5152BA520B9A}" showAutoFilter="1" hiddenColumns="1">
      <pane xSplit="2" ySplit="1" topLeftCell="C2" activePane="bottomRight" state="frozen"/>
      <selection pane="bottomRight" activeCell="B8" sqref="B8"/>
      <pageMargins left="0.7" right="0.7" top="0.75" bottom="0.75" header="0.3" footer="0.3"/>
      <pageSetup scale="70" orientation="landscape" r:id="rId2"/>
      <autoFilter ref="A1:L204"/>
    </customSheetView>
  </customSheetViews>
  <pageMargins left="0.7" right="0.7" top="0.75" bottom="0.75" header="0.3" footer="0.3"/>
  <pageSetup scale="70" orientation="landscape" r:id="rId3"/>
</worksheet>
</file>

<file path=xl/worksheets/sheet3.xml><?xml version="1.0" encoding="utf-8"?>
<worksheet xmlns="http://schemas.openxmlformats.org/spreadsheetml/2006/main" xmlns:r="http://schemas.openxmlformats.org/officeDocument/2006/relationships">
  <sheetPr>
    <tabColor rgb="FFFFC000"/>
  </sheetPr>
  <dimension ref="A1:B17"/>
  <sheetViews>
    <sheetView topLeftCell="A4" zoomScaleNormal="100" workbookViewId="0">
      <selection activeCell="B17" sqref="B17"/>
    </sheetView>
  </sheetViews>
  <sheetFormatPr defaultRowHeight="14.4"/>
  <cols>
    <col min="1" max="1" width="22.44140625" customWidth="1"/>
    <col min="2" max="2" width="53.77734375" customWidth="1"/>
  </cols>
  <sheetData>
    <row r="1" spans="1:2">
      <c r="A1" s="249" t="s">
        <v>271</v>
      </c>
      <c r="B1" s="249" t="s">
        <v>252</v>
      </c>
    </row>
    <row r="2" spans="1:2" ht="15" customHeight="1">
      <c r="A2" s="175" t="s">
        <v>1030</v>
      </c>
      <c r="B2" s="171" t="s">
        <v>694</v>
      </c>
    </row>
    <row r="3" spans="1:2" ht="82.2" customHeight="1">
      <c r="A3" s="247" t="s">
        <v>700</v>
      </c>
      <c r="B3" s="247" t="s">
        <v>1031</v>
      </c>
    </row>
    <row r="4" spans="1:2" ht="40.5" customHeight="1">
      <c r="A4" s="171" t="s">
        <v>699</v>
      </c>
      <c r="B4" s="247" t="s">
        <v>1032</v>
      </c>
    </row>
    <row r="5" spans="1:2" ht="24.6" customHeight="1">
      <c r="A5" s="247" t="s">
        <v>1033</v>
      </c>
      <c r="B5" s="247" t="s">
        <v>1034</v>
      </c>
    </row>
    <row r="6" spans="1:2" ht="43.5" customHeight="1">
      <c r="A6" s="92" t="s">
        <v>272</v>
      </c>
      <c r="B6" s="247" t="s">
        <v>1035</v>
      </c>
    </row>
    <row r="7" spans="1:2" ht="43.5" customHeight="1">
      <c r="A7" s="171" t="s">
        <v>701</v>
      </c>
      <c r="B7" s="236" t="s">
        <v>702</v>
      </c>
    </row>
    <row r="8" spans="1:2" ht="24" customHeight="1">
      <c r="A8" s="92" t="s">
        <v>273</v>
      </c>
      <c r="B8" s="92" t="s">
        <v>274</v>
      </c>
    </row>
    <row r="9" spans="1:2" ht="30.6">
      <c r="A9" s="92" t="s">
        <v>296</v>
      </c>
      <c r="B9" s="171" t="s">
        <v>695</v>
      </c>
    </row>
    <row r="10" spans="1:2">
      <c r="A10" s="261" t="s">
        <v>294</v>
      </c>
      <c r="B10" s="261" t="s">
        <v>275</v>
      </c>
    </row>
    <row r="11" spans="1:2">
      <c r="A11" s="261"/>
      <c r="B11" s="261"/>
    </row>
    <row r="12" spans="1:2" ht="30.6">
      <c r="A12" s="92" t="s">
        <v>295</v>
      </c>
      <c r="B12" s="92" t="s">
        <v>340</v>
      </c>
    </row>
    <row r="13" spans="1:2" ht="30.6">
      <c r="A13" s="171" t="s">
        <v>696</v>
      </c>
      <c r="B13" s="171" t="s">
        <v>697</v>
      </c>
    </row>
    <row r="14" spans="1:2" ht="20.399999999999999">
      <c r="A14" s="106" t="s">
        <v>341</v>
      </c>
      <c r="B14" s="247" t="s">
        <v>1037</v>
      </c>
    </row>
    <row r="15" spans="1:2" ht="20.399999999999999">
      <c r="A15" s="106" t="s">
        <v>342</v>
      </c>
      <c r="B15" s="106" t="s">
        <v>343</v>
      </c>
    </row>
    <row r="16" spans="1:2" ht="30.6">
      <c r="A16" s="106" t="s">
        <v>344</v>
      </c>
      <c r="B16" s="106" t="s">
        <v>345</v>
      </c>
    </row>
    <row r="17" spans="1:2" ht="20.399999999999999">
      <c r="A17" s="117" t="s">
        <v>384</v>
      </c>
      <c r="B17" s="171" t="s">
        <v>698</v>
      </c>
    </row>
  </sheetData>
  <customSheetViews>
    <customSheetView guid="{507F482F-13C0-4805-AED4-AEDBC347912B}" showPageBreaks="1" topLeftCell="A4">
      <selection activeCell="B17" sqref="B17"/>
      <pageMargins left="0.7" right="0.7" top="0.75" bottom="0.75" header="0.3" footer="0.3"/>
      <pageSetup paperSize="9" orientation="portrait" r:id="rId1"/>
      <headerFooter>
        <oddHeader>&amp;CC. Introduktion</oddHeader>
        <oddFooter>Side &amp;P af &amp;N</oddFooter>
      </headerFooter>
    </customSheetView>
    <customSheetView guid="{00A825A0-F9D9-45CB-B60E-5152BA520B9A}">
      <selection activeCell="B6" sqref="B6"/>
      <pageMargins left="0.7" right="0.7" top="0.75" bottom="0.75" header="0.3" footer="0.3"/>
      <pageSetup paperSize="9" orientation="portrait" r:id="rId2"/>
      <headerFooter>
        <oddHeader>&amp;CC. Introduktion</oddHeader>
        <oddFooter>Side &amp;P af &amp;N</oddFooter>
      </headerFooter>
    </customSheetView>
  </customSheetViews>
  <mergeCells count="2">
    <mergeCell ref="A10:A11"/>
    <mergeCell ref="B10:B11"/>
  </mergeCells>
  <pageMargins left="0.7" right="0.7" top="0.75" bottom="0.75" header="0.3" footer="0.3"/>
  <pageSetup paperSize="9" orientation="portrait" r:id="rId3"/>
  <headerFooter>
    <oddHeader>&amp;CC. Introduktion</oddHeader>
    <oddFooter>Side &amp;P af &amp;N</oddFooter>
  </headerFooter>
</worksheet>
</file>

<file path=xl/worksheets/sheet4.xml><?xml version="1.0" encoding="utf-8"?>
<worksheet xmlns="http://schemas.openxmlformats.org/spreadsheetml/2006/main" xmlns:r="http://schemas.openxmlformats.org/officeDocument/2006/relationships">
  <sheetPr>
    <tabColor rgb="FF0070C0"/>
  </sheetPr>
  <dimension ref="A1:E170"/>
  <sheetViews>
    <sheetView zoomScaleNormal="100" zoomScaleSheetLayoutView="100" workbookViewId="0">
      <selection activeCell="B6" sqref="B6"/>
    </sheetView>
  </sheetViews>
  <sheetFormatPr defaultColWidth="9.21875" defaultRowHeight="10.199999999999999"/>
  <cols>
    <col min="1" max="1" width="13.21875" style="6" customWidth="1"/>
    <col min="2" max="2" width="17.21875" style="6" customWidth="1"/>
    <col min="3" max="3" width="20.21875" style="6" customWidth="1"/>
    <col min="4" max="4" width="16.77734375" style="6" customWidth="1"/>
    <col min="5" max="5" width="19.21875" style="6" customWidth="1"/>
    <col min="6" max="16384" width="9.21875" style="6"/>
  </cols>
  <sheetData>
    <row r="1" spans="1:4" ht="10.8" thickBot="1">
      <c r="A1" s="148" t="s">
        <v>110</v>
      </c>
      <c r="B1" s="149" t="s">
        <v>111</v>
      </c>
      <c r="C1" s="150" t="s">
        <v>112</v>
      </c>
      <c r="D1" s="149" t="s">
        <v>111</v>
      </c>
    </row>
    <row r="2" spans="1:4">
      <c r="A2" s="13"/>
    </row>
    <row r="3" spans="1:4" ht="10.8" thickBot="1">
      <c r="A3" s="13" t="s">
        <v>113</v>
      </c>
    </row>
    <row r="4" spans="1:4" ht="10.8" thickBot="1">
      <c r="A4" s="11"/>
      <c r="B4" s="12" t="s">
        <v>114</v>
      </c>
      <c r="C4" s="12" t="s">
        <v>115</v>
      </c>
      <c r="D4" s="12" t="s">
        <v>116</v>
      </c>
    </row>
    <row r="5" spans="1:4" ht="10.8" thickBot="1">
      <c r="A5" s="151">
        <v>0</v>
      </c>
      <c r="B5" s="152" t="s">
        <v>117</v>
      </c>
      <c r="C5" s="152" t="s">
        <v>118</v>
      </c>
      <c r="D5" s="152" t="s">
        <v>119</v>
      </c>
    </row>
    <row r="6" spans="1:4" ht="10.8" thickBot="1">
      <c r="A6" s="153">
        <v>1</v>
      </c>
      <c r="B6" s="241" t="s">
        <v>111</v>
      </c>
      <c r="C6" s="155" t="s">
        <v>111</v>
      </c>
      <c r="D6" s="155" t="s">
        <v>111</v>
      </c>
    </row>
    <row r="7" spans="1:4" ht="10.8" thickBot="1">
      <c r="A7" s="153">
        <v>2</v>
      </c>
      <c r="B7" s="154" t="s">
        <v>111</v>
      </c>
      <c r="C7" s="155" t="s">
        <v>111</v>
      </c>
      <c r="D7" s="155" t="s">
        <v>111</v>
      </c>
    </row>
    <row r="8" spans="1:4" ht="10.8" thickBot="1">
      <c r="A8" s="153">
        <v>3</v>
      </c>
      <c r="B8" s="154" t="s">
        <v>111</v>
      </c>
      <c r="C8" s="155" t="s">
        <v>111</v>
      </c>
      <c r="D8" s="155" t="s">
        <v>111</v>
      </c>
    </row>
    <row r="9" spans="1:4" ht="10.8" thickBot="1">
      <c r="A9" s="153">
        <v>4</v>
      </c>
      <c r="B9" s="154" t="s">
        <v>111</v>
      </c>
      <c r="C9" s="155" t="s">
        <v>111</v>
      </c>
      <c r="D9" s="155" t="s">
        <v>111</v>
      </c>
    </row>
    <row r="10" spans="1:4" ht="10.8" thickBot="1">
      <c r="A10" s="153">
        <v>5</v>
      </c>
      <c r="B10" s="155" t="s">
        <v>111</v>
      </c>
      <c r="C10" s="155" t="s">
        <v>111</v>
      </c>
      <c r="D10" s="155" t="s">
        <v>111</v>
      </c>
    </row>
    <row r="11" spans="1:4" ht="10.8" thickBot="1">
      <c r="A11" s="153">
        <v>6</v>
      </c>
      <c r="B11" s="155" t="s">
        <v>111</v>
      </c>
      <c r="C11" s="155" t="s">
        <v>111</v>
      </c>
      <c r="D11" s="155" t="s">
        <v>111</v>
      </c>
    </row>
    <row r="12" spans="1:4" ht="10.8" thickBot="1">
      <c r="A12" s="153">
        <v>7</v>
      </c>
      <c r="B12" s="155" t="s">
        <v>111</v>
      </c>
      <c r="C12" s="155" t="s">
        <v>111</v>
      </c>
      <c r="D12" s="155" t="s">
        <v>111</v>
      </c>
    </row>
    <row r="13" spans="1:4" ht="10.8" thickBot="1">
      <c r="A13" s="153">
        <v>8</v>
      </c>
      <c r="B13" s="155" t="s">
        <v>111</v>
      </c>
      <c r="C13" s="155" t="s">
        <v>111</v>
      </c>
      <c r="D13" s="155" t="s">
        <v>111</v>
      </c>
    </row>
    <row r="14" spans="1:4" ht="10.8" thickBot="1">
      <c r="A14" s="153">
        <v>9</v>
      </c>
      <c r="B14" s="155" t="s">
        <v>111</v>
      </c>
      <c r="C14" s="155" t="s">
        <v>111</v>
      </c>
      <c r="D14" s="155" t="s">
        <v>111</v>
      </c>
    </row>
    <row r="15" spans="1:4" ht="10.8" thickBot="1">
      <c r="A15" s="153">
        <v>10</v>
      </c>
      <c r="B15" s="155" t="s">
        <v>111</v>
      </c>
      <c r="C15" s="155" t="s">
        <v>111</v>
      </c>
      <c r="D15" s="155" t="s">
        <v>111</v>
      </c>
    </row>
    <row r="16" spans="1:4" ht="10.8" thickBot="1">
      <c r="A16" s="153">
        <v>11</v>
      </c>
      <c r="B16" s="155" t="s">
        <v>111</v>
      </c>
      <c r="C16" s="155" t="s">
        <v>111</v>
      </c>
      <c r="D16" s="155" t="s">
        <v>111</v>
      </c>
    </row>
    <row r="17" spans="1:4" ht="10.8" thickBot="1">
      <c r="A17" s="153">
        <v>12</v>
      </c>
      <c r="B17" s="155" t="s">
        <v>111</v>
      </c>
      <c r="C17" s="155" t="s">
        <v>111</v>
      </c>
      <c r="D17" s="155" t="s">
        <v>111</v>
      </c>
    </row>
    <row r="18" spans="1:4" ht="10.8" thickBot="1">
      <c r="A18" s="153">
        <v>13</v>
      </c>
      <c r="B18" s="155" t="s">
        <v>111</v>
      </c>
      <c r="C18" s="155" t="s">
        <v>111</v>
      </c>
      <c r="D18" s="155" t="s">
        <v>111</v>
      </c>
    </row>
    <row r="19" spans="1:4" ht="10.8" thickBot="1">
      <c r="A19" s="153">
        <v>14</v>
      </c>
      <c r="B19" s="155" t="s">
        <v>111</v>
      </c>
      <c r="C19" s="155" t="s">
        <v>111</v>
      </c>
      <c r="D19" s="155" t="s">
        <v>111</v>
      </c>
    </row>
    <row r="20" spans="1:4" ht="10.8" thickBot="1">
      <c r="A20" s="153">
        <v>15</v>
      </c>
      <c r="B20" s="155" t="s">
        <v>111</v>
      </c>
      <c r="C20" s="155" t="s">
        <v>111</v>
      </c>
      <c r="D20" s="155" t="s">
        <v>111</v>
      </c>
    </row>
    <row r="22" spans="1:4" ht="10.8" thickBot="1">
      <c r="A22" s="13" t="s">
        <v>120</v>
      </c>
    </row>
    <row r="23" spans="1:4" ht="10.8" thickBot="1">
      <c r="A23" s="11"/>
      <c r="B23" s="12" t="s">
        <v>114</v>
      </c>
      <c r="C23" s="12" t="s">
        <v>115</v>
      </c>
      <c r="D23" s="12" t="s">
        <v>116</v>
      </c>
    </row>
    <row r="24" spans="1:4" ht="10.8" thickBot="1">
      <c r="A24" s="156">
        <v>0</v>
      </c>
      <c r="B24" s="157" t="s">
        <v>121</v>
      </c>
      <c r="C24" s="157" t="s">
        <v>122</v>
      </c>
      <c r="D24" s="157" t="s">
        <v>123</v>
      </c>
    </row>
    <row r="25" spans="1:4" ht="10.8" thickBot="1">
      <c r="A25" s="153">
        <v>1</v>
      </c>
      <c r="B25" s="154" t="s">
        <v>111</v>
      </c>
      <c r="C25" s="155" t="s">
        <v>111</v>
      </c>
      <c r="D25" s="155" t="s">
        <v>111</v>
      </c>
    </row>
    <row r="26" spans="1:4" ht="10.8" thickBot="1">
      <c r="A26" s="153">
        <v>2</v>
      </c>
      <c r="B26" s="154" t="s">
        <v>111</v>
      </c>
      <c r="C26" s="155" t="s">
        <v>111</v>
      </c>
      <c r="D26" s="155" t="s">
        <v>111</v>
      </c>
    </row>
    <row r="27" spans="1:4" ht="10.8" thickBot="1">
      <c r="A27" s="153">
        <v>3</v>
      </c>
      <c r="B27" s="154" t="s">
        <v>111</v>
      </c>
      <c r="C27" s="155" t="s">
        <v>111</v>
      </c>
      <c r="D27" s="155" t="s">
        <v>111</v>
      </c>
    </row>
    <row r="28" spans="1:4" ht="10.8" thickBot="1">
      <c r="A28" s="153">
        <v>4</v>
      </c>
      <c r="B28" s="154" t="s">
        <v>111</v>
      </c>
      <c r="C28" s="155" t="s">
        <v>111</v>
      </c>
      <c r="D28" s="155" t="s">
        <v>111</v>
      </c>
    </row>
    <row r="29" spans="1:4" ht="10.8" thickBot="1">
      <c r="A29" s="153">
        <v>5</v>
      </c>
      <c r="B29" s="155" t="s">
        <v>111</v>
      </c>
      <c r="C29" s="155" t="s">
        <v>111</v>
      </c>
      <c r="D29" s="155" t="s">
        <v>111</v>
      </c>
    </row>
    <row r="30" spans="1:4" ht="10.8" thickBot="1">
      <c r="A30" s="153">
        <v>6</v>
      </c>
      <c r="B30" s="155" t="s">
        <v>111</v>
      </c>
      <c r="C30" s="155" t="s">
        <v>111</v>
      </c>
      <c r="D30" s="155" t="s">
        <v>111</v>
      </c>
    </row>
    <row r="31" spans="1:4" ht="10.8" thickBot="1">
      <c r="A31" s="153">
        <v>7</v>
      </c>
      <c r="B31" s="155" t="s">
        <v>111</v>
      </c>
      <c r="C31" s="155" t="s">
        <v>111</v>
      </c>
      <c r="D31" s="155" t="s">
        <v>111</v>
      </c>
    </row>
    <row r="32" spans="1:4" ht="10.8" thickBot="1">
      <c r="A32" s="153">
        <v>8</v>
      </c>
      <c r="B32" s="155" t="s">
        <v>111</v>
      </c>
      <c r="C32" s="155" t="s">
        <v>111</v>
      </c>
      <c r="D32" s="155" t="s">
        <v>111</v>
      </c>
    </row>
    <row r="33" spans="1:4" ht="10.8" thickBot="1">
      <c r="A33" s="153">
        <v>9</v>
      </c>
      <c r="B33" s="155" t="s">
        <v>111</v>
      </c>
      <c r="C33" s="155" t="s">
        <v>111</v>
      </c>
      <c r="D33" s="155" t="s">
        <v>111</v>
      </c>
    </row>
    <row r="34" spans="1:4" ht="10.8" thickBot="1">
      <c r="A34" s="153">
        <v>10</v>
      </c>
      <c r="B34" s="155" t="s">
        <v>111</v>
      </c>
      <c r="C34" s="155" t="s">
        <v>111</v>
      </c>
      <c r="D34" s="155" t="s">
        <v>111</v>
      </c>
    </row>
    <row r="35" spans="1:4" ht="10.8" thickBot="1">
      <c r="A35" s="153">
        <v>11</v>
      </c>
      <c r="B35" s="155" t="s">
        <v>111</v>
      </c>
      <c r="C35" s="155" t="s">
        <v>111</v>
      </c>
      <c r="D35" s="155" t="s">
        <v>111</v>
      </c>
    </row>
    <row r="36" spans="1:4" ht="10.8" thickBot="1">
      <c r="A36" s="153">
        <v>12</v>
      </c>
      <c r="B36" s="155" t="s">
        <v>111</v>
      </c>
      <c r="C36" s="155" t="s">
        <v>111</v>
      </c>
      <c r="D36" s="155" t="s">
        <v>111</v>
      </c>
    </row>
    <row r="37" spans="1:4" ht="10.8" thickBot="1">
      <c r="A37" s="153">
        <v>13</v>
      </c>
      <c r="B37" s="155" t="s">
        <v>111</v>
      </c>
      <c r="C37" s="155" t="s">
        <v>111</v>
      </c>
      <c r="D37" s="155" t="s">
        <v>111</v>
      </c>
    </row>
    <row r="38" spans="1:4" ht="10.8" thickBot="1">
      <c r="A38" s="153">
        <v>14</v>
      </c>
      <c r="B38" s="155" t="s">
        <v>111</v>
      </c>
      <c r="C38" s="155" t="s">
        <v>111</v>
      </c>
      <c r="D38" s="155" t="s">
        <v>111</v>
      </c>
    </row>
    <row r="39" spans="1:4" ht="10.8" thickBot="1">
      <c r="A39" s="153">
        <v>15</v>
      </c>
      <c r="B39" s="155" t="s">
        <v>111</v>
      </c>
      <c r="C39" s="155" t="s">
        <v>111</v>
      </c>
      <c r="D39" s="155" t="s">
        <v>111</v>
      </c>
    </row>
    <row r="40" spans="1:4" ht="10.8" thickBot="1">
      <c r="A40" s="153">
        <v>16</v>
      </c>
      <c r="B40" s="155" t="s">
        <v>111</v>
      </c>
      <c r="C40" s="155" t="s">
        <v>111</v>
      </c>
      <c r="D40" s="155" t="s">
        <v>111</v>
      </c>
    </row>
    <row r="41" spans="1:4" ht="10.8" thickBot="1">
      <c r="A41" s="153">
        <v>17</v>
      </c>
      <c r="B41" s="155" t="s">
        <v>111</v>
      </c>
      <c r="C41" s="155" t="s">
        <v>111</v>
      </c>
      <c r="D41" s="155" t="s">
        <v>111</v>
      </c>
    </row>
    <row r="42" spans="1:4" ht="10.8" thickBot="1">
      <c r="A42" s="153">
        <v>18</v>
      </c>
      <c r="B42" s="155" t="s">
        <v>111</v>
      </c>
      <c r="C42" s="155" t="s">
        <v>111</v>
      </c>
      <c r="D42" s="155" t="s">
        <v>111</v>
      </c>
    </row>
    <row r="43" spans="1:4" ht="10.8" thickBot="1">
      <c r="A43" s="153">
        <v>19</v>
      </c>
      <c r="B43" s="155" t="s">
        <v>111</v>
      </c>
      <c r="C43" s="155" t="s">
        <v>111</v>
      </c>
      <c r="D43" s="155" t="s">
        <v>111</v>
      </c>
    </row>
    <row r="44" spans="1:4" ht="10.8" thickBot="1">
      <c r="A44" s="153">
        <v>20</v>
      </c>
      <c r="B44" s="155" t="s">
        <v>111</v>
      </c>
      <c r="C44" s="155" t="s">
        <v>111</v>
      </c>
      <c r="D44" s="155" t="s">
        <v>111</v>
      </c>
    </row>
    <row r="45" spans="1:4">
      <c r="A45" s="13"/>
    </row>
    <row r="47" spans="1:4">
      <c r="A47" s="13" t="s">
        <v>124</v>
      </c>
    </row>
    <row r="48" spans="1:4" ht="10.8" thickBot="1"/>
    <row r="49" spans="1:5" ht="10.8" thickBot="1">
      <c r="A49" s="11"/>
      <c r="B49" s="12" t="s">
        <v>125</v>
      </c>
      <c r="C49" s="12" t="s">
        <v>126</v>
      </c>
      <c r="D49" s="12" t="s">
        <v>127</v>
      </c>
      <c r="E49" s="12" t="s">
        <v>128</v>
      </c>
    </row>
    <row r="50" spans="1:5" ht="51.6" thickBot="1">
      <c r="A50" s="158">
        <v>0</v>
      </c>
      <c r="B50" s="159">
        <v>39726</v>
      </c>
      <c r="C50" s="160" t="s">
        <v>129</v>
      </c>
      <c r="D50" s="160" t="s">
        <v>130</v>
      </c>
      <c r="E50" s="160" t="s">
        <v>131</v>
      </c>
    </row>
    <row r="51" spans="1:5" ht="10.8" thickBot="1">
      <c r="A51" s="153">
        <v>1</v>
      </c>
      <c r="B51" s="154" t="s">
        <v>111</v>
      </c>
      <c r="C51" s="155" t="s">
        <v>111</v>
      </c>
      <c r="D51" s="155" t="s">
        <v>111</v>
      </c>
      <c r="E51" s="155" t="s">
        <v>111</v>
      </c>
    </row>
    <row r="52" spans="1:5" ht="10.8" thickBot="1">
      <c r="A52" s="153">
        <v>2</v>
      </c>
      <c r="B52" s="154" t="s">
        <v>111</v>
      </c>
      <c r="C52" s="155" t="s">
        <v>111</v>
      </c>
      <c r="D52" s="155" t="s">
        <v>111</v>
      </c>
      <c r="E52" s="155" t="s">
        <v>111</v>
      </c>
    </row>
    <row r="53" spans="1:5" ht="10.8" thickBot="1">
      <c r="A53" s="153">
        <v>3</v>
      </c>
      <c r="B53" s="154" t="s">
        <v>111</v>
      </c>
      <c r="C53" s="155" t="s">
        <v>111</v>
      </c>
      <c r="D53" s="155" t="s">
        <v>111</v>
      </c>
      <c r="E53" s="155" t="s">
        <v>111</v>
      </c>
    </row>
    <row r="54" spans="1:5" ht="10.8" thickBot="1">
      <c r="A54" s="153">
        <v>4</v>
      </c>
      <c r="B54" s="154" t="s">
        <v>111</v>
      </c>
      <c r="C54" s="155" t="s">
        <v>111</v>
      </c>
      <c r="D54" s="155" t="s">
        <v>111</v>
      </c>
      <c r="E54" s="155" t="s">
        <v>111</v>
      </c>
    </row>
    <row r="55" spans="1:5" ht="10.8" thickBot="1">
      <c r="A55" s="153">
        <v>5</v>
      </c>
      <c r="B55" s="155" t="s">
        <v>111</v>
      </c>
      <c r="C55" s="155" t="s">
        <v>111</v>
      </c>
      <c r="D55" s="155" t="s">
        <v>111</v>
      </c>
      <c r="E55" s="155" t="s">
        <v>111</v>
      </c>
    </row>
    <row r="56" spans="1:5" ht="10.8" thickBot="1">
      <c r="A56" s="153">
        <v>6</v>
      </c>
      <c r="B56" s="155" t="s">
        <v>111</v>
      </c>
      <c r="C56" s="155" t="s">
        <v>111</v>
      </c>
      <c r="D56" s="155" t="s">
        <v>111</v>
      </c>
      <c r="E56" s="155" t="s">
        <v>111</v>
      </c>
    </row>
    <row r="57" spans="1:5" ht="10.8" thickBot="1">
      <c r="A57" s="153">
        <v>7</v>
      </c>
      <c r="B57" s="155" t="s">
        <v>111</v>
      </c>
      <c r="C57" s="155" t="s">
        <v>111</v>
      </c>
      <c r="D57" s="155" t="s">
        <v>111</v>
      </c>
      <c r="E57" s="155" t="s">
        <v>111</v>
      </c>
    </row>
    <row r="58" spans="1:5" ht="10.8" thickBot="1">
      <c r="A58" s="153">
        <v>8</v>
      </c>
      <c r="B58" s="155" t="s">
        <v>111</v>
      </c>
      <c r="C58" s="155" t="s">
        <v>111</v>
      </c>
      <c r="D58" s="155" t="s">
        <v>111</v>
      </c>
      <c r="E58" s="155" t="s">
        <v>111</v>
      </c>
    </row>
    <row r="59" spans="1:5" ht="10.8" thickBot="1">
      <c r="A59" s="153">
        <v>9</v>
      </c>
      <c r="B59" s="155" t="s">
        <v>111</v>
      </c>
      <c r="C59" s="155" t="s">
        <v>111</v>
      </c>
      <c r="D59" s="155" t="s">
        <v>111</v>
      </c>
      <c r="E59" s="155" t="s">
        <v>111</v>
      </c>
    </row>
    <row r="60" spans="1:5" ht="10.8" thickBot="1">
      <c r="A60" s="153">
        <v>10</v>
      </c>
      <c r="B60" s="155" t="s">
        <v>111</v>
      </c>
      <c r="C60" s="155" t="s">
        <v>111</v>
      </c>
      <c r="D60" s="155" t="s">
        <v>111</v>
      </c>
      <c r="E60" s="155" t="s">
        <v>111</v>
      </c>
    </row>
    <row r="61" spans="1:5" ht="10.8" thickBot="1">
      <c r="A61" s="153">
        <v>11</v>
      </c>
      <c r="B61" s="155" t="s">
        <v>111</v>
      </c>
      <c r="C61" s="155" t="s">
        <v>111</v>
      </c>
      <c r="D61" s="155" t="s">
        <v>111</v>
      </c>
      <c r="E61" s="155" t="s">
        <v>111</v>
      </c>
    </row>
    <row r="62" spans="1:5" ht="10.8" thickBot="1">
      <c r="A62" s="153">
        <v>12</v>
      </c>
      <c r="B62" s="155" t="s">
        <v>111</v>
      </c>
      <c r="C62" s="155" t="s">
        <v>111</v>
      </c>
      <c r="D62" s="155" t="s">
        <v>111</v>
      </c>
      <c r="E62" s="155" t="s">
        <v>111</v>
      </c>
    </row>
    <row r="63" spans="1:5" ht="10.8" thickBot="1">
      <c r="A63" s="153">
        <v>13</v>
      </c>
      <c r="B63" s="155" t="s">
        <v>111</v>
      </c>
      <c r="C63" s="155" t="s">
        <v>111</v>
      </c>
      <c r="D63" s="155" t="s">
        <v>111</v>
      </c>
      <c r="E63" s="155" t="s">
        <v>111</v>
      </c>
    </row>
    <row r="64" spans="1:5" ht="10.8" thickBot="1">
      <c r="A64" s="153">
        <v>14</v>
      </c>
      <c r="B64" s="155" t="s">
        <v>111</v>
      </c>
      <c r="C64" s="155" t="s">
        <v>111</v>
      </c>
      <c r="D64" s="155" t="s">
        <v>111</v>
      </c>
      <c r="E64" s="155" t="s">
        <v>111</v>
      </c>
    </row>
    <row r="65" spans="1:5" ht="10.8" thickBot="1">
      <c r="A65" s="153">
        <v>15</v>
      </c>
      <c r="B65" s="155" t="s">
        <v>111</v>
      </c>
      <c r="C65" s="155" t="s">
        <v>111</v>
      </c>
      <c r="D65" s="155" t="s">
        <v>111</v>
      </c>
      <c r="E65" s="155" t="s">
        <v>111</v>
      </c>
    </row>
    <row r="66" spans="1:5">
      <c r="A66" s="13"/>
    </row>
    <row r="67" spans="1:5">
      <c r="A67" s="13" t="s">
        <v>132</v>
      </c>
    </row>
    <row r="68" spans="1:5" ht="10.8" thickBot="1">
      <c r="A68" s="13"/>
    </row>
    <row r="69" spans="1:5" ht="10.8" thickBot="1">
      <c r="A69" s="148"/>
      <c r="B69" s="150"/>
    </row>
    <row r="70" spans="1:5">
      <c r="A70" s="262"/>
      <c r="B70" s="161"/>
    </row>
    <row r="71" spans="1:5">
      <c r="A71" s="263"/>
      <c r="B71" s="161" t="s">
        <v>111</v>
      </c>
    </row>
    <row r="72" spans="1:5" ht="10.8" thickBot="1">
      <c r="A72" s="264"/>
      <c r="B72" s="154"/>
    </row>
    <row r="73" spans="1:5">
      <c r="A73" s="13"/>
    </row>
    <row r="74" spans="1:5">
      <c r="A74" s="13" t="s">
        <v>133</v>
      </c>
    </row>
    <row r="76" spans="1:5" ht="10.8" thickBot="1">
      <c r="A76" s="13" t="s">
        <v>134</v>
      </c>
    </row>
    <row r="77" spans="1:5" ht="21" thickBot="1">
      <c r="A77" s="162">
        <v>1</v>
      </c>
      <c r="B77" s="149" t="s">
        <v>135</v>
      </c>
      <c r="C77" s="149" t="s">
        <v>136</v>
      </c>
    </row>
    <row r="78" spans="1:5" ht="21" thickBot="1">
      <c r="A78" s="163">
        <v>2</v>
      </c>
      <c r="B78" s="155" t="s">
        <v>137</v>
      </c>
      <c r="C78" s="155" t="s">
        <v>138</v>
      </c>
    </row>
    <row r="79" spans="1:5" ht="21" thickBot="1">
      <c r="A79" s="163">
        <v>3</v>
      </c>
      <c r="B79" s="155" t="s">
        <v>139</v>
      </c>
      <c r="C79" s="155" t="s">
        <v>140</v>
      </c>
    </row>
    <row r="80" spans="1:5" ht="41.4" thickBot="1">
      <c r="A80" s="163">
        <v>4</v>
      </c>
      <c r="B80" s="155" t="s">
        <v>141</v>
      </c>
      <c r="C80" s="155" t="s">
        <v>142</v>
      </c>
    </row>
    <row r="81" spans="1:4" ht="10.8" thickBot="1"/>
    <row r="82" spans="1:4" ht="10.8" thickBot="1">
      <c r="A82" s="11"/>
      <c r="B82" s="12" t="s">
        <v>143</v>
      </c>
      <c r="C82" s="12" t="s">
        <v>144</v>
      </c>
      <c r="D82" s="12" t="s">
        <v>145</v>
      </c>
    </row>
    <row r="83" spans="1:4" ht="31.2" thickBot="1">
      <c r="A83" s="158">
        <v>0</v>
      </c>
      <c r="B83" s="160" t="s">
        <v>146</v>
      </c>
      <c r="C83" s="160" t="s">
        <v>147</v>
      </c>
      <c r="D83" s="160">
        <v>1</v>
      </c>
    </row>
    <row r="84" spans="1:4" ht="10.8" thickBot="1">
      <c r="A84" s="153">
        <v>1</v>
      </c>
      <c r="B84" s="154" t="s">
        <v>111</v>
      </c>
      <c r="C84" s="155" t="s">
        <v>111</v>
      </c>
      <c r="D84" s="155" t="s">
        <v>111</v>
      </c>
    </row>
    <row r="85" spans="1:4" ht="10.8" thickBot="1">
      <c r="A85" s="153">
        <v>2</v>
      </c>
      <c r="B85" s="154" t="s">
        <v>111</v>
      </c>
      <c r="C85" s="155" t="s">
        <v>111</v>
      </c>
      <c r="D85" s="155" t="s">
        <v>111</v>
      </c>
    </row>
    <row r="86" spans="1:4" ht="10.8" thickBot="1">
      <c r="A86" s="153">
        <v>3</v>
      </c>
      <c r="B86" s="154" t="s">
        <v>111</v>
      </c>
      <c r="C86" s="155" t="s">
        <v>111</v>
      </c>
      <c r="D86" s="155" t="s">
        <v>111</v>
      </c>
    </row>
    <row r="87" spans="1:4" ht="10.8" thickBot="1">
      <c r="A87" s="153">
        <v>4</v>
      </c>
      <c r="B87" s="154" t="s">
        <v>111</v>
      </c>
      <c r="C87" s="155" t="s">
        <v>111</v>
      </c>
      <c r="D87" s="155" t="s">
        <v>111</v>
      </c>
    </row>
    <row r="88" spans="1:4" ht="10.8" thickBot="1">
      <c r="A88" s="153">
        <v>5</v>
      </c>
      <c r="B88" s="155" t="s">
        <v>111</v>
      </c>
      <c r="C88" s="155" t="s">
        <v>111</v>
      </c>
      <c r="D88" s="155" t="s">
        <v>111</v>
      </c>
    </row>
    <row r="89" spans="1:4" ht="10.8" thickBot="1">
      <c r="A89" s="153">
        <v>6</v>
      </c>
      <c r="B89" s="155" t="s">
        <v>111</v>
      </c>
      <c r="C89" s="155" t="s">
        <v>111</v>
      </c>
      <c r="D89" s="155" t="s">
        <v>111</v>
      </c>
    </row>
    <row r="90" spans="1:4" ht="10.8" thickBot="1">
      <c r="A90" s="153">
        <v>7</v>
      </c>
      <c r="B90" s="155" t="s">
        <v>111</v>
      </c>
      <c r="C90" s="155" t="s">
        <v>111</v>
      </c>
      <c r="D90" s="155" t="s">
        <v>111</v>
      </c>
    </row>
    <row r="91" spans="1:4" ht="10.8" thickBot="1">
      <c r="A91" s="153">
        <v>8</v>
      </c>
      <c r="B91" s="155" t="s">
        <v>111</v>
      </c>
      <c r="C91" s="155" t="s">
        <v>111</v>
      </c>
      <c r="D91" s="155" t="s">
        <v>111</v>
      </c>
    </row>
    <row r="92" spans="1:4" ht="10.8" thickBot="1">
      <c r="A92" s="153">
        <v>9</v>
      </c>
      <c r="B92" s="155" t="s">
        <v>111</v>
      </c>
      <c r="C92" s="155" t="s">
        <v>111</v>
      </c>
      <c r="D92" s="155" t="s">
        <v>111</v>
      </c>
    </row>
    <row r="93" spans="1:4" ht="10.8" thickBot="1">
      <c r="A93" s="153">
        <v>10</v>
      </c>
      <c r="B93" s="155" t="s">
        <v>111</v>
      </c>
      <c r="C93" s="155" t="s">
        <v>111</v>
      </c>
      <c r="D93" s="155" t="s">
        <v>111</v>
      </c>
    </row>
    <row r="94" spans="1:4" ht="10.8" thickBot="1">
      <c r="A94" s="153">
        <v>11</v>
      </c>
      <c r="B94" s="155" t="s">
        <v>111</v>
      </c>
      <c r="C94" s="155" t="s">
        <v>111</v>
      </c>
      <c r="D94" s="155" t="s">
        <v>111</v>
      </c>
    </row>
    <row r="95" spans="1:4" ht="10.8" thickBot="1">
      <c r="A95" s="153">
        <v>12</v>
      </c>
      <c r="B95" s="155" t="s">
        <v>111</v>
      </c>
      <c r="C95" s="155" t="s">
        <v>111</v>
      </c>
      <c r="D95" s="155" t="s">
        <v>111</v>
      </c>
    </row>
    <row r="96" spans="1:4" ht="10.8" thickBot="1">
      <c r="A96" s="153">
        <v>13</v>
      </c>
      <c r="B96" s="155" t="s">
        <v>111</v>
      </c>
      <c r="C96" s="155" t="s">
        <v>111</v>
      </c>
      <c r="D96" s="155" t="s">
        <v>111</v>
      </c>
    </row>
    <row r="97" spans="1:4" ht="10.8" thickBot="1">
      <c r="A97" s="153">
        <v>14</v>
      </c>
      <c r="B97" s="155" t="s">
        <v>111</v>
      </c>
      <c r="C97" s="155" t="s">
        <v>111</v>
      </c>
      <c r="D97" s="155" t="s">
        <v>111</v>
      </c>
    </row>
    <row r="98" spans="1:4" ht="10.8" thickBot="1">
      <c r="A98" s="153">
        <v>15</v>
      </c>
      <c r="B98" s="155" t="s">
        <v>111</v>
      </c>
      <c r="C98" s="155" t="s">
        <v>111</v>
      </c>
      <c r="D98" s="155" t="s">
        <v>111</v>
      </c>
    </row>
    <row r="99" spans="1:4" ht="10.8" thickBot="1">
      <c r="A99" s="153">
        <v>16</v>
      </c>
      <c r="B99" s="155" t="s">
        <v>111</v>
      </c>
      <c r="C99" s="155" t="s">
        <v>111</v>
      </c>
      <c r="D99" s="155" t="s">
        <v>111</v>
      </c>
    </row>
    <row r="100" spans="1:4" ht="10.8" thickBot="1">
      <c r="A100" s="153">
        <v>17</v>
      </c>
      <c r="B100" s="155" t="s">
        <v>111</v>
      </c>
      <c r="C100" s="155" t="s">
        <v>111</v>
      </c>
      <c r="D100" s="155" t="s">
        <v>111</v>
      </c>
    </row>
    <row r="101" spans="1:4" ht="10.8" thickBot="1">
      <c r="A101" s="153">
        <v>18</v>
      </c>
      <c r="B101" s="155" t="s">
        <v>111</v>
      </c>
      <c r="C101" s="155" t="s">
        <v>111</v>
      </c>
      <c r="D101" s="155" t="s">
        <v>111</v>
      </c>
    </row>
    <row r="102" spans="1:4" ht="10.8" thickBot="1">
      <c r="A102" s="153">
        <v>19</v>
      </c>
      <c r="B102" s="155" t="s">
        <v>111</v>
      </c>
      <c r="C102" s="155" t="s">
        <v>111</v>
      </c>
      <c r="D102" s="155" t="s">
        <v>111</v>
      </c>
    </row>
    <row r="103" spans="1:4" ht="10.8" thickBot="1">
      <c r="A103" s="153">
        <v>20</v>
      </c>
      <c r="B103" s="155" t="s">
        <v>111</v>
      </c>
      <c r="C103" s="155" t="s">
        <v>111</v>
      </c>
      <c r="D103" s="155" t="s">
        <v>111</v>
      </c>
    </row>
    <row r="105" spans="1:4" ht="10.8" thickBot="1"/>
    <row r="106" spans="1:4" ht="21" thickBot="1">
      <c r="A106" s="148"/>
      <c r="B106" s="150" t="s">
        <v>148</v>
      </c>
    </row>
    <row r="107" spans="1:4" ht="10.8" thickBot="1">
      <c r="A107" s="164">
        <v>1</v>
      </c>
      <c r="B107" s="165" t="s">
        <v>111</v>
      </c>
    </row>
    <row r="108" spans="1:4" ht="10.8" thickBot="1">
      <c r="A108" s="164">
        <v>2</v>
      </c>
      <c r="B108" s="165" t="s">
        <v>111</v>
      </c>
    </row>
    <row r="109" spans="1:4">
      <c r="A109" s="164">
        <v>3</v>
      </c>
      <c r="B109" s="165" t="s">
        <v>111</v>
      </c>
    </row>
    <row r="111" spans="1:4">
      <c r="A111" s="13" t="s">
        <v>149</v>
      </c>
    </row>
    <row r="112" spans="1:4">
      <c r="A112" s="166" t="s">
        <v>150</v>
      </c>
    </row>
    <row r="113" spans="1:5">
      <c r="A113" s="81" t="s">
        <v>619</v>
      </c>
      <c r="B113" s="167" t="s">
        <v>620</v>
      </c>
      <c r="C113" s="167"/>
      <c r="D113" s="167"/>
      <c r="E113" s="167"/>
    </row>
    <row r="114" spans="1:5" ht="10.8" thickBot="1">
      <c r="A114" s="168">
        <v>1</v>
      </c>
      <c r="B114" s="169"/>
      <c r="C114" s="169"/>
      <c r="D114" s="169"/>
      <c r="E114" s="169"/>
    </row>
    <row r="115" spans="1:5" ht="10.8" thickBot="1">
      <c r="A115" s="170" t="s">
        <v>151</v>
      </c>
      <c r="B115" s="165"/>
      <c r="C115" s="165"/>
      <c r="D115" s="165"/>
      <c r="E115" s="165"/>
    </row>
    <row r="116" spans="1:5" ht="10.8" thickBot="1">
      <c r="A116" s="170" t="s">
        <v>152</v>
      </c>
      <c r="B116" s="165" t="s">
        <v>111</v>
      </c>
      <c r="C116" s="165" t="s">
        <v>111</v>
      </c>
      <c r="D116" s="165" t="s">
        <v>111</v>
      </c>
      <c r="E116" s="165" t="s">
        <v>111</v>
      </c>
    </row>
    <row r="117" spans="1:5" ht="10.8" thickBot="1">
      <c r="A117" s="170" t="s">
        <v>153</v>
      </c>
      <c r="B117" s="165" t="s">
        <v>111</v>
      </c>
      <c r="C117" s="165" t="s">
        <v>111</v>
      </c>
      <c r="D117" s="165" t="s">
        <v>111</v>
      </c>
      <c r="E117" s="165" t="s">
        <v>111</v>
      </c>
    </row>
    <row r="118" spans="1:5" ht="10.8" thickBot="1">
      <c r="A118" s="170" t="s">
        <v>154</v>
      </c>
      <c r="B118" s="165" t="s">
        <v>111</v>
      </c>
      <c r="C118" s="165" t="s">
        <v>111</v>
      </c>
      <c r="D118" s="165" t="s">
        <v>111</v>
      </c>
      <c r="E118" s="165" t="s">
        <v>111</v>
      </c>
    </row>
    <row r="119" spans="1:5" ht="10.8" thickBot="1">
      <c r="A119" s="170" t="s">
        <v>155</v>
      </c>
      <c r="B119" s="165" t="s">
        <v>111</v>
      </c>
      <c r="C119" s="165" t="s">
        <v>111</v>
      </c>
      <c r="D119" s="165" t="s">
        <v>111</v>
      </c>
      <c r="E119" s="165" t="s">
        <v>111</v>
      </c>
    </row>
    <row r="120" spans="1:5">
      <c r="A120" s="170" t="s">
        <v>156</v>
      </c>
      <c r="B120" s="165" t="s">
        <v>111</v>
      </c>
      <c r="C120" s="165" t="s">
        <v>111</v>
      </c>
      <c r="D120" s="165" t="s">
        <v>111</v>
      </c>
      <c r="E120" s="165" t="s">
        <v>111</v>
      </c>
    </row>
    <row r="121" spans="1:5" ht="10.8" thickBot="1"/>
    <row r="122" spans="1:5" ht="10.8" thickBot="1">
      <c r="A122" s="148">
        <v>2</v>
      </c>
      <c r="B122" s="150"/>
      <c r="C122" s="150"/>
      <c r="D122" s="150"/>
      <c r="E122" s="150"/>
    </row>
    <row r="123" spans="1:5" ht="10.8" thickBot="1">
      <c r="A123" s="170" t="s">
        <v>151</v>
      </c>
      <c r="B123" s="165" t="s">
        <v>111</v>
      </c>
      <c r="C123" s="165" t="s">
        <v>111</v>
      </c>
      <c r="D123" s="165" t="s">
        <v>111</v>
      </c>
      <c r="E123" s="165" t="s">
        <v>111</v>
      </c>
    </row>
    <row r="124" spans="1:5" ht="10.8" thickBot="1">
      <c r="A124" s="170" t="s">
        <v>152</v>
      </c>
      <c r="B124" s="165" t="s">
        <v>111</v>
      </c>
      <c r="C124" s="165" t="s">
        <v>111</v>
      </c>
      <c r="D124" s="165" t="s">
        <v>111</v>
      </c>
      <c r="E124" s="165" t="s">
        <v>111</v>
      </c>
    </row>
    <row r="125" spans="1:5" ht="10.8" thickBot="1">
      <c r="A125" s="170" t="s">
        <v>153</v>
      </c>
      <c r="B125" s="165" t="s">
        <v>111</v>
      </c>
      <c r="C125" s="165" t="s">
        <v>111</v>
      </c>
      <c r="D125" s="165" t="s">
        <v>111</v>
      </c>
      <c r="E125" s="165" t="s">
        <v>111</v>
      </c>
    </row>
    <row r="126" spans="1:5" ht="10.8" thickBot="1">
      <c r="A126" s="170" t="s">
        <v>154</v>
      </c>
      <c r="B126" s="165" t="s">
        <v>111</v>
      </c>
      <c r="C126" s="165" t="s">
        <v>111</v>
      </c>
      <c r="D126" s="165" t="s">
        <v>111</v>
      </c>
      <c r="E126" s="165" t="s">
        <v>111</v>
      </c>
    </row>
    <row r="127" spans="1:5" ht="10.8" thickBot="1">
      <c r="A127" s="170" t="s">
        <v>155</v>
      </c>
      <c r="B127" s="165" t="s">
        <v>111</v>
      </c>
      <c r="C127" s="165" t="s">
        <v>111</v>
      </c>
      <c r="D127" s="165" t="s">
        <v>111</v>
      </c>
      <c r="E127" s="165" t="s">
        <v>111</v>
      </c>
    </row>
    <row r="128" spans="1:5">
      <c r="A128" s="170" t="s">
        <v>156</v>
      </c>
      <c r="B128" s="165" t="s">
        <v>111</v>
      </c>
      <c r="C128" s="165" t="s">
        <v>111</v>
      </c>
      <c r="D128" s="165" t="s">
        <v>111</v>
      </c>
      <c r="E128" s="165" t="s">
        <v>111</v>
      </c>
    </row>
    <row r="129" spans="1:5" ht="10.8" thickBot="1">
      <c r="A129" s="13"/>
    </row>
    <row r="130" spans="1:5" ht="10.8" thickBot="1">
      <c r="A130" s="148">
        <v>3</v>
      </c>
      <c r="B130" s="150"/>
      <c r="C130" s="150"/>
      <c r="D130" s="150"/>
      <c r="E130" s="150"/>
    </row>
    <row r="131" spans="1:5" ht="10.8" thickBot="1">
      <c r="A131" s="170" t="s">
        <v>151</v>
      </c>
      <c r="B131" s="165" t="s">
        <v>111</v>
      </c>
      <c r="C131" s="165" t="s">
        <v>111</v>
      </c>
      <c r="D131" s="165" t="s">
        <v>111</v>
      </c>
      <c r="E131" s="165" t="s">
        <v>111</v>
      </c>
    </row>
    <row r="132" spans="1:5" ht="10.8" thickBot="1">
      <c r="A132" s="170" t="s">
        <v>152</v>
      </c>
      <c r="B132" s="165" t="s">
        <v>111</v>
      </c>
      <c r="C132" s="165" t="s">
        <v>111</v>
      </c>
      <c r="D132" s="165" t="s">
        <v>111</v>
      </c>
      <c r="E132" s="165" t="s">
        <v>111</v>
      </c>
    </row>
    <row r="133" spans="1:5" ht="10.8" thickBot="1">
      <c r="A133" s="170" t="s">
        <v>153</v>
      </c>
      <c r="B133" s="165" t="s">
        <v>111</v>
      </c>
      <c r="C133" s="165" t="s">
        <v>111</v>
      </c>
      <c r="D133" s="165" t="s">
        <v>111</v>
      </c>
      <c r="E133" s="165" t="s">
        <v>111</v>
      </c>
    </row>
    <row r="134" spans="1:5" ht="10.8" thickBot="1">
      <c r="A134" s="170" t="s">
        <v>154</v>
      </c>
      <c r="B134" s="165" t="s">
        <v>111</v>
      </c>
      <c r="C134" s="165" t="s">
        <v>111</v>
      </c>
      <c r="D134" s="165" t="s">
        <v>111</v>
      </c>
      <c r="E134" s="165" t="s">
        <v>111</v>
      </c>
    </row>
    <row r="135" spans="1:5" ht="10.8" thickBot="1">
      <c r="A135" s="170" t="s">
        <v>155</v>
      </c>
      <c r="B135" s="165" t="s">
        <v>111</v>
      </c>
      <c r="C135" s="165" t="s">
        <v>111</v>
      </c>
      <c r="D135" s="165" t="s">
        <v>111</v>
      </c>
      <c r="E135" s="165" t="s">
        <v>111</v>
      </c>
    </row>
    <row r="136" spans="1:5">
      <c r="A136" s="170" t="s">
        <v>156</v>
      </c>
      <c r="B136" s="165" t="s">
        <v>111</v>
      </c>
      <c r="C136" s="165" t="s">
        <v>111</v>
      </c>
      <c r="D136" s="165" t="s">
        <v>111</v>
      </c>
      <c r="E136" s="165" t="s">
        <v>111</v>
      </c>
    </row>
    <row r="137" spans="1:5" ht="10.8" thickBot="1">
      <c r="A137" s="13"/>
    </row>
    <row r="138" spans="1:5" ht="10.8" thickBot="1">
      <c r="A138" s="148">
        <v>4</v>
      </c>
      <c r="B138" s="150"/>
      <c r="C138" s="150"/>
      <c r="D138" s="150"/>
      <c r="E138" s="150"/>
    </row>
    <row r="139" spans="1:5" ht="10.8" thickBot="1">
      <c r="A139" s="170" t="s">
        <v>151</v>
      </c>
      <c r="B139" s="165" t="s">
        <v>111</v>
      </c>
      <c r="C139" s="165" t="s">
        <v>111</v>
      </c>
      <c r="D139" s="165" t="s">
        <v>111</v>
      </c>
      <c r="E139" s="165" t="s">
        <v>111</v>
      </c>
    </row>
    <row r="140" spans="1:5" ht="10.8" thickBot="1">
      <c r="A140" s="170" t="s">
        <v>152</v>
      </c>
      <c r="B140" s="165" t="s">
        <v>111</v>
      </c>
      <c r="C140" s="165" t="s">
        <v>111</v>
      </c>
      <c r="D140" s="165" t="s">
        <v>111</v>
      </c>
      <c r="E140" s="165" t="s">
        <v>111</v>
      </c>
    </row>
    <row r="141" spans="1:5" ht="10.8" thickBot="1">
      <c r="A141" s="170" t="s">
        <v>153</v>
      </c>
      <c r="B141" s="165" t="s">
        <v>111</v>
      </c>
      <c r="C141" s="165" t="s">
        <v>111</v>
      </c>
      <c r="D141" s="165" t="s">
        <v>111</v>
      </c>
      <c r="E141" s="165" t="s">
        <v>111</v>
      </c>
    </row>
    <row r="142" spans="1:5" ht="10.8" thickBot="1">
      <c r="A142" s="170" t="s">
        <v>154</v>
      </c>
      <c r="B142" s="165" t="s">
        <v>111</v>
      </c>
      <c r="C142" s="165" t="s">
        <v>111</v>
      </c>
      <c r="D142" s="165" t="s">
        <v>111</v>
      </c>
      <c r="E142" s="165" t="s">
        <v>111</v>
      </c>
    </row>
    <row r="143" spans="1:5" ht="10.8" thickBot="1">
      <c r="A143" s="170" t="s">
        <v>155</v>
      </c>
      <c r="B143" s="165" t="s">
        <v>111</v>
      </c>
      <c r="C143" s="165" t="s">
        <v>111</v>
      </c>
      <c r="D143" s="165" t="s">
        <v>111</v>
      </c>
      <c r="E143" s="165" t="s">
        <v>111</v>
      </c>
    </row>
    <row r="144" spans="1:5">
      <c r="A144" s="170" t="s">
        <v>156</v>
      </c>
      <c r="B144" s="165" t="s">
        <v>111</v>
      </c>
      <c r="C144" s="165" t="s">
        <v>111</v>
      </c>
      <c r="D144" s="165" t="s">
        <v>111</v>
      </c>
    </row>
    <row r="146" spans="1:4">
      <c r="A146" s="13" t="s">
        <v>157</v>
      </c>
    </row>
    <row r="147" spans="1:4" ht="10.8" thickBot="1"/>
    <row r="148" spans="1:4" ht="31.2" thickBot="1">
      <c r="A148" s="11"/>
      <c r="B148" s="12" t="s">
        <v>158</v>
      </c>
      <c r="C148" s="12" t="s">
        <v>159</v>
      </c>
      <c r="D148" s="12" t="s">
        <v>160</v>
      </c>
    </row>
    <row r="149" spans="1:4" ht="82.2" thickBot="1">
      <c r="A149" s="158">
        <v>0</v>
      </c>
      <c r="B149" s="160" t="s">
        <v>161</v>
      </c>
      <c r="C149" s="160" t="s">
        <v>162</v>
      </c>
      <c r="D149" s="160" t="s">
        <v>163</v>
      </c>
    </row>
    <row r="150" spans="1:4" ht="10.8" thickBot="1">
      <c r="A150" s="153">
        <v>1</v>
      </c>
      <c r="B150" s="154" t="s">
        <v>111</v>
      </c>
      <c r="C150" s="155" t="s">
        <v>111</v>
      </c>
      <c r="D150" s="155" t="s">
        <v>111</v>
      </c>
    </row>
    <row r="151" spans="1:4" ht="10.8" thickBot="1">
      <c r="A151" s="153">
        <v>2</v>
      </c>
      <c r="B151" s="154" t="s">
        <v>111</v>
      </c>
      <c r="C151" s="155" t="s">
        <v>111</v>
      </c>
      <c r="D151" s="155" t="s">
        <v>111</v>
      </c>
    </row>
    <row r="152" spans="1:4" ht="10.8" thickBot="1">
      <c r="A152" s="153">
        <v>3</v>
      </c>
      <c r="B152" s="154" t="s">
        <v>111</v>
      </c>
      <c r="C152" s="155" t="s">
        <v>111</v>
      </c>
      <c r="D152" s="155" t="s">
        <v>111</v>
      </c>
    </row>
    <row r="153" spans="1:4" ht="10.8" thickBot="1">
      <c r="A153" s="153">
        <v>4</v>
      </c>
      <c r="B153" s="154" t="s">
        <v>111</v>
      </c>
      <c r="C153" s="155" t="s">
        <v>111</v>
      </c>
      <c r="D153" s="155" t="s">
        <v>111</v>
      </c>
    </row>
    <row r="154" spans="1:4" ht="10.8" thickBot="1">
      <c r="A154" s="153">
        <v>5</v>
      </c>
      <c r="B154" s="155" t="s">
        <v>111</v>
      </c>
      <c r="C154" s="155" t="s">
        <v>111</v>
      </c>
      <c r="D154" s="155" t="s">
        <v>111</v>
      </c>
    </row>
    <row r="155" spans="1:4" ht="10.8" thickBot="1">
      <c r="A155" s="153">
        <v>6</v>
      </c>
      <c r="B155" s="155" t="s">
        <v>111</v>
      </c>
      <c r="C155" s="155" t="s">
        <v>111</v>
      </c>
      <c r="D155" s="155" t="s">
        <v>111</v>
      </c>
    </row>
    <row r="156" spans="1:4" ht="10.8" thickBot="1">
      <c r="A156" s="153">
        <v>7</v>
      </c>
      <c r="B156" s="155" t="s">
        <v>111</v>
      </c>
      <c r="C156" s="155" t="s">
        <v>111</v>
      </c>
      <c r="D156" s="155" t="s">
        <v>111</v>
      </c>
    </row>
    <row r="157" spans="1:4" ht="10.8" thickBot="1">
      <c r="A157" s="153">
        <v>8</v>
      </c>
      <c r="B157" s="155" t="s">
        <v>111</v>
      </c>
      <c r="C157" s="155" t="s">
        <v>111</v>
      </c>
      <c r="D157" s="155" t="s">
        <v>111</v>
      </c>
    </row>
    <row r="158" spans="1:4" ht="10.8" thickBot="1">
      <c r="A158" s="153">
        <v>9</v>
      </c>
      <c r="B158" s="155" t="s">
        <v>111</v>
      </c>
      <c r="C158" s="155" t="s">
        <v>111</v>
      </c>
      <c r="D158" s="155" t="s">
        <v>111</v>
      </c>
    </row>
    <row r="159" spans="1:4" ht="10.8" thickBot="1">
      <c r="A159" s="153">
        <v>10</v>
      </c>
      <c r="B159" s="155" t="s">
        <v>111</v>
      </c>
      <c r="C159" s="155" t="s">
        <v>111</v>
      </c>
      <c r="D159" s="155" t="s">
        <v>111</v>
      </c>
    </row>
    <row r="160" spans="1:4" ht="10.8" thickBot="1">
      <c r="A160" s="153">
        <v>11</v>
      </c>
      <c r="B160" s="155" t="s">
        <v>111</v>
      </c>
      <c r="C160" s="155" t="s">
        <v>111</v>
      </c>
      <c r="D160" s="155" t="s">
        <v>111</v>
      </c>
    </row>
    <row r="161" spans="1:4" ht="10.8" thickBot="1">
      <c r="A161" s="153">
        <v>12</v>
      </c>
      <c r="B161" s="155" t="s">
        <v>111</v>
      </c>
      <c r="C161" s="155" t="s">
        <v>111</v>
      </c>
      <c r="D161" s="155" t="s">
        <v>111</v>
      </c>
    </row>
    <row r="162" spans="1:4" ht="10.8" thickBot="1">
      <c r="A162" s="153">
        <v>13</v>
      </c>
      <c r="B162" s="155" t="s">
        <v>111</v>
      </c>
      <c r="C162" s="155" t="s">
        <v>111</v>
      </c>
      <c r="D162" s="155" t="s">
        <v>111</v>
      </c>
    </row>
    <row r="163" spans="1:4" ht="10.8" thickBot="1">
      <c r="A163" s="153">
        <v>14</v>
      </c>
      <c r="B163" s="155" t="s">
        <v>111</v>
      </c>
      <c r="C163" s="155" t="s">
        <v>111</v>
      </c>
      <c r="D163" s="155" t="s">
        <v>111</v>
      </c>
    </row>
    <row r="164" spans="1:4" ht="10.8" thickBot="1">
      <c r="A164" s="153">
        <v>15</v>
      </c>
      <c r="B164" s="155" t="s">
        <v>111</v>
      </c>
      <c r="C164" s="155" t="s">
        <v>111</v>
      </c>
      <c r="D164" s="155" t="s">
        <v>111</v>
      </c>
    </row>
    <row r="166" spans="1:4" ht="10.8" thickBot="1"/>
    <row r="167" spans="1:4" ht="21" thickBot="1">
      <c r="A167" s="148"/>
      <c r="B167" s="150" t="s">
        <v>148</v>
      </c>
    </row>
    <row r="168" spans="1:4" ht="10.8" thickBot="1">
      <c r="A168" s="164">
        <v>1</v>
      </c>
      <c r="B168" s="165" t="s">
        <v>111</v>
      </c>
    </row>
    <row r="169" spans="1:4" ht="10.8" thickBot="1">
      <c r="A169" s="164">
        <v>2</v>
      </c>
      <c r="B169" s="165" t="s">
        <v>111</v>
      </c>
    </row>
    <row r="170" spans="1:4">
      <c r="A170" s="164">
        <v>3</v>
      </c>
      <c r="B170" s="165" t="s">
        <v>111</v>
      </c>
    </row>
  </sheetData>
  <customSheetViews>
    <customSheetView guid="{507F482F-13C0-4805-AED4-AEDBC347912B}" showPageBreaks="1">
      <selection activeCell="B6" sqref="B6"/>
      <rowBreaks count="4" manualBreakCount="4">
        <brk id="46" max="16383" man="1"/>
        <brk id="66" max="16383" man="1"/>
        <brk id="110" max="16383" man="1"/>
        <brk id="145" max="16383" man="1"/>
      </rowBreaks>
      <pageMargins left="0.7" right="0.7" top="0.75" bottom="0.75" header="0.3" footer="0.3"/>
      <pageSetup paperSize="9" orientation="portrait" r:id="rId1"/>
      <headerFooter>
        <oddHeader>&amp;C1. Miljøledelse og handlingsplaner</oddHeader>
        <oddFooter>Side &amp;P af &amp;N</oddFooter>
      </headerFooter>
    </customSheetView>
    <customSheetView guid="{00A825A0-F9D9-45CB-B60E-5152BA520B9A}">
      <selection activeCell="B6" sqref="B6"/>
      <rowBreaks count="4" manualBreakCount="4">
        <brk id="46" max="16383" man="1"/>
        <brk id="66" max="16383" man="1"/>
        <brk id="110" max="16383" man="1"/>
        <brk id="145" max="16383" man="1"/>
      </rowBreaks>
      <pageMargins left="0.7" right="0.7" top="0.75" bottom="0.75" header="0.3" footer="0.3"/>
      <pageSetup paperSize="9" orientation="portrait" r:id="rId2"/>
      <headerFooter>
        <oddHeader>&amp;C1. Miljøledelse og handlingsplaner</oddHeader>
        <oddFooter>Side &amp;P af &amp;N</oddFooter>
      </headerFooter>
    </customSheetView>
  </customSheetViews>
  <mergeCells count="1">
    <mergeCell ref="A70:A72"/>
  </mergeCells>
  <pageMargins left="0.7" right="0.7" top="0.75" bottom="0.75" header="0.3" footer="0.3"/>
  <pageSetup paperSize="9" orientation="portrait" r:id="rId3"/>
  <headerFooter>
    <oddHeader>&amp;C1. Miljøledelse og handlingsplaner</oddHeader>
    <oddFooter>Side &amp;P af &amp;N</oddFooter>
  </headerFooter>
  <rowBreaks count="4" manualBreakCount="4">
    <brk id="46" max="16383" man="1"/>
    <brk id="66" max="16383" man="1"/>
    <brk id="110" max="16383" man="1"/>
    <brk id="145" max="16383" man="1"/>
  </rowBreaks>
</worksheet>
</file>

<file path=xl/worksheets/sheet5.xml><?xml version="1.0" encoding="utf-8"?>
<worksheet xmlns="http://schemas.openxmlformats.org/spreadsheetml/2006/main" xmlns:r="http://schemas.openxmlformats.org/officeDocument/2006/relationships">
  <sheetPr>
    <tabColor rgb="FF0070C0"/>
  </sheetPr>
  <dimension ref="A1:M85"/>
  <sheetViews>
    <sheetView topLeftCell="C38" zoomScaleNormal="100" zoomScaleSheetLayoutView="100" workbookViewId="0">
      <selection activeCell="B6" sqref="B6"/>
    </sheetView>
  </sheetViews>
  <sheetFormatPr defaultRowHeight="14.4"/>
  <cols>
    <col min="1" max="4" width="9.21875" bestFit="1" customWidth="1"/>
    <col min="5" max="5" width="10.77734375" customWidth="1"/>
    <col min="6" max="7" width="9.77734375" bestFit="1" customWidth="1"/>
    <col min="8" max="8" width="12.21875" customWidth="1"/>
    <col min="9" max="9" width="6" customWidth="1"/>
    <col min="10" max="10" width="46.77734375" customWidth="1"/>
    <col min="13" max="13" width="10.44140625" customWidth="1"/>
  </cols>
  <sheetData>
    <row r="1" spans="1:13">
      <c r="A1" s="13" t="s">
        <v>184</v>
      </c>
      <c r="B1" s="7"/>
      <c r="C1" s="8"/>
      <c r="D1" s="6" t="s">
        <v>164</v>
      </c>
      <c r="E1" s="9">
        <v>37</v>
      </c>
      <c r="F1" s="6"/>
      <c r="G1" s="6" t="s">
        <v>165</v>
      </c>
      <c r="J1" s="75" t="s">
        <v>212</v>
      </c>
      <c r="K1" s="64"/>
      <c r="L1" s="64"/>
      <c r="M1" s="64"/>
    </row>
    <row r="2" spans="1:13" ht="16.8">
      <c r="A2" s="47"/>
      <c r="B2" s="47" t="s">
        <v>166</v>
      </c>
      <c r="C2" s="47" t="s">
        <v>167</v>
      </c>
      <c r="D2" s="47" t="s">
        <v>168</v>
      </c>
      <c r="E2" s="47" t="s">
        <v>169</v>
      </c>
      <c r="F2" s="47" t="s">
        <v>170</v>
      </c>
      <c r="G2" s="47" t="s">
        <v>171</v>
      </c>
      <c r="H2" s="47" t="s">
        <v>172</v>
      </c>
      <c r="J2" s="65" t="s">
        <v>228</v>
      </c>
      <c r="K2" s="65" t="s">
        <v>186</v>
      </c>
      <c r="L2" s="65" t="s">
        <v>187</v>
      </c>
      <c r="M2" s="65" t="s">
        <v>188</v>
      </c>
    </row>
    <row r="3" spans="1:13">
      <c r="A3" s="14">
        <v>0</v>
      </c>
      <c r="B3" s="15">
        <v>40189</v>
      </c>
      <c r="C3" s="16">
        <v>17700</v>
      </c>
      <c r="D3" s="16">
        <v>3500</v>
      </c>
      <c r="E3" s="16">
        <v>30</v>
      </c>
      <c r="F3" s="16">
        <f>(E1*D3)/E3</f>
        <v>4316.666666666667</v>
      </c>
      <c r="G3" s="16">
        <f>D3/E3*30.5</f>
        <v>3558.3333333333335</v>
      </c>
      <c r="H3" s="17">
        <f>G3*E1</f>
        <v>131658.33333333334</v>
      </c>
      <c r="J3" s="68" t="s">
        <v>213</v>
      </c>
      <c r="K3" s="66">
        <v>7</v>
      </c>
      <c r="L3" s="67"/>
      <c r="M3" s="67"/>
    </row>
    <row r="4" spans="1:13">
      <c r="A4" s="14">
        <v>0</v>
      </c>
      <c r="B4" s="15">
        <v>40221</v>
      </c>
      <c r="C4" s="16">
        <v>22500</v>
      </c>
      <c r="D4" s="16">
        <f>C4-C3</f>
        <v>4800</v>
      </c>
      <c r="E4" s="16">
        <f>B4-B3</f>
        <v>32</v>
      </c>
      <c r="F4" s="16">
        <f>D4*E1/E4</f>
        <v>5550</v>
      </c>
      <c r="G4" s="16">
        <f>D4/E4*30.5</f>
        <v>4575</v>
      </c>
      <c r="H4" s="17">
        <f>G4*E1</f>
        <v>169275</v>
      </c>
      <c r="J4" s="68" t="s">
        <v>189</v>
      </c>
      <c r="K4" s="66">
        <v>8</v>
      </c>
      <c r="L4" s="67"/>
      <c r="M4" s="67"/>
    </row>
    <row r="5" spans="1:13">
      <c r="A5" s="18" t="s">
        <v>173</v>
      </c>
      <c r="B5" s="19"/>
      <c r="C5" s="20"/>
      <c r="D5" s="21"/>
      <c r="E5" s="22" t="s">
        <v>111</v>
      </c>
      <c r="F5" s="21"/>
      <c r="G5" s="22"/>
      <c r="H5" s="23" t="s">
        <v>111</v>
      </c>
      <c r="J5" s="68" t="s">
        <v>190</v>
      </c>
      <c r="K5" s="66">
        <v>3.75</v>
      </c>
      <c r="L5" s="67"/>
      <c r="M5" s="67"/>
    </row>
    <row r="6" spans="1:13">
      <c r="A6" s="18">
        <v>1</v>
      </c>
      <c r="B6" s="238"/>
      <c r="C6" s="20"/>
      <c r="D6" s="21">
        <f>C6-C5</f>
        <v>0</v>
      </c>
      <c r="E6" s="22">
        <f>B6-B5</f>
        <v>0</v>
      </c>
      <c r="F6" s="21" t="e">
        <f>D6*E1/E6</f>
        <v>#DIV/0!</v>
      </c>
      <c r="G6" s="21" t="e">
        <f>D6/E6*30.5</f>
        <v>#DIV/0!</v>
      </c>
      <c r="H6" s="23" t="e">
        <f>G6*E1</f>
        <v>#DIV/0!</v>
      </c>
      <c r="J6" s="68" t="s">
        <v>191</v>
      </c>
      <c r="K6" s="66">
        <v>37</v>
      </c>
      <c r="L6" s="67"/>
      <c r="M6" s="67"/>
    </row>
    <row r="7" spans="1:13">
      <c r="A7" s="18">
        <v>2</v>
      </c>
      <c r="B7" s="19"/>
      <c r="C7" s="20"/>
      <c r="D7" s="21">
        <f t="shared" ref="D7:D24" si="0">C7-C6</f>
        <v>0</v>
      </c>
      <c r="E7" s="22">
        <f t="shared" ref="E7:E24" si="1">B7-B6</f>
        <v>0</v>
      </c>
      <c r="F7" s="21" t="e">
        <f>D7*E1/E7</f>
        <v>#DIV/0!</v>
      </c>
      <c r="G7" s="21" t="e">
        <f t="shared" ref="G7:G24" si="2">D7/E7*30.5</f>
        <v>#DIV/0!</v>
      </c>
      <c r="H7" s="23" t="e">
        <f>G7*E1</f>
        <v>#DIV/0!</v>
      </c>
      <c r="J7" s="68" t="s">
        <v>192</v>
      </c>
      <c r="K7" s="66">
        <v>365</v>
      </c>
      <c r="L7" s="67"/>
      <c r="M7" s="67"/>
    </row>
    <row r="8" spans="1:13">
      <c r="A8" s="18">
        <v>3</v>
      </c>
      <c r="B8" s="19" t="s">
        <v>111</v>
      </c>
      <c r="C8" s="20" t="s">
        <v>111</v>
      </c>
      <c r="D8" s="21" t="e">
        <f t="shared" si="0"/>
        <v>#VALUE!</v>
      </c>
      <c r="E8" s="22" t="e">
        <f t="shared" si="1"/>
        <v>#VALUE!</v>
      </c>
      <c r="F8" s="21" t="e">
        <f t="shared" ref="F8" si="3">D8*E3/E8</f>
        <v>#VALUE!</v>
      </c>
      <c r="G8" s="21" t="e">
        <f t="shared" si="2"/>
        <v>#VALUE!</v>
      </c>
      <c r="H8" s="23" t="e">
        <f>G8*E1</f>
        <v>#VALUE!</v>
      </c>
      <c r="J8" s="68" t="s">
        <v>211</v>
      </c>
      <c r="K8" s="66">
        <v>100</v>
      </c>
      <c r="L8" s="67"/>
      <c r="M8" s="67"/>
    </row>
    <row r="9" spans="1:13">
      <c r="A9" s="18">
        <v>4</v>
      </c>
      <c r="B9" s="19" t="s">
        <v>111</v>
      </c>
      <c r="C9" s="20" t="s">
        <v>111</v>
      </c>
      <c r="D9" s="21" t="e">
        <f t="shared" si="0"/>
        <v>#VALUE!</v>
      </c>
      <c r="E9" s="22" t="e">
        <f t="shared" si="1"/>
        <v>#VALUE!</v>
      </c>
      <c r="F9" s="21" t="e">
        <f>D9*E3/E9</f>
        <v>#VALUE!</v>
      </c>
      <c r="G9" s="21" t="e">
        <f t="shared" si="2"/>
        <v>#VALUE!</v>
      </c>
      <c r="H9" s="23" t="e">
        <f t="shared" ref="H9" si="4">G9*E4</f>
        <v>#VALUE!</v>
      </c>
      <c r="J9" s="68" t="s">
        <v>193</v>
      </c>
      <c r="K9" s="66">
        <v>0.6</v>
      </c>
      <c r="L9" s="67"/>
      <c r="M9" s="67"/>
    </row>
    <row r="10" spans="1:13">
      <c r="A10" s="18">
        <v>5</v>
      </c>
      <c r="B10" s="19" t="s">
        <v>111</v>
      </c>
      <c r="C10" s="20" t="s">
        <v>111</v>
      </c>
      <c r="D10" s="21" t="e">
        <f t="shared" si="0"/>
        <v>#VALUE!</v>
      </c>
      <c r="E10" s="22" t="e">
        <f t="shared" si="1"/>
        <v>#VALUE!</v>
      </c>
      <c r="F10" s="21" t="e">
        <f>D10*E3/E10</f>
        <v>#VALUE!</v>
      </c>
      <c r="G10" s="21" t="e">
        <f t="shared" si="2"/>
        <v>#VALUE!</v>
      </c>
      <c r="H10" s="23" t="e">
        <f>G10*E1</f>
        <v>#VALUE!</v>
      </c>
      <c r="J10" s="68" t="s">
        <v>194</v>
      </c>
      <c r="K10" s="66">
        <v>1500</v>
      </c>
      <c r="L10" s="67"/>
      <c r="M10" s="67"/>
    </row>
    <row r="11" spans="1:13">
      <c r="A11" s="18">
        <v>6</v>
      </c>
      <c r="B11" s="19" t="s">
        <v>111</v>
      </c>
      <c r="C11" s="20" t="s">
        <v>111</v>
      </c>
      <c r="D11" s="21" t="e">
        <f t="shared" si="0"/>
        <v>#VALUE!</v>
      </c>
      <c r="E11" s="22" t="e">
        <f t="shared" si="1"/>
        <v>#VALUE!</v>
      </c>
      <c r="F11" s="21" t="e">
        <f>D11*E3/E11</f>
        <v>#VALUE!</v>
      </c>
      <c r="G11" s="21" t="e">
        <f t="shared" si="2"/>
        <v>#VALUE!</v>
      </c>
      <c r="H11" s="23" t="e">
        <f>G11*E1</f>
        <v>#VALUE!</v>
      </c>
      <c r="J11" s="68" t="s">
        <v>195</v>
      </c>
      <c r="K11" s="66">
        <v>0</v>
      </c>
      <c r="L11" s="67"/>
      <c r="M11" s="67"/>
    </row>
    <row r="12" spans="1:13">
      <c r="A12" s="18">
        <v>7</v>
      </c>
      <c r="B12" s="19" t="s">
        <v>111</v>
      </c>
      <c r="C12" s="20" t="s">
        <v>111</v>
      </c>
      <c r="D12" s="21" t="e">
        <f t="shared" si="0"/>
        <v>#VALUE!</v>
      </c>
      <c r="E12" s="22" t="e">
        <f t="shared" si="1"/>
        <v>#VALUE!</v>
      </c>
      <c r="F12" s="21" t="e">
        <f>D12*E3/E12</f>
        <v>#VALUE!</v>
      </c>
      <c r="G12" s="21" t="e">
        <f t="shared" si="2"/>
        <v>#VALUE!</v>
      </c>
      <c r="H12" s="23" t="e">
        <f>G12*E1</f>
        <v>#VALUE!</v>
      </c>
      <c r="J12" s="68" t="s">
        <v>196</v>
      </c>
      <c r="K12" s="67"/>
      <c r="L12" s="69">
        <f>K3*K4*K7*K8*K9</f>
        <v>1226400</v>
      </c>
      <c r="M12" s="70">
        <f>L12*K6/1000</f>
        <v>45376.800000000003</v>
      </c>
    </row>
    <row r="13" spans="1:13">
      <c r="A13" s="18">
        <v>8</v>
      </c>
      <c r="B13" s="19" t="s">
        <v>111</v>
      </c>
      <c r="C13" s="20" t="s">
        <v>111</v>
      </c>
      <c r="D13" s="21" t="e">
        <f t="shared" si="0"/>
        <v>#VALUE!</v>
      </c>
      <c r="E13" s="22" t="e">
        <f t="shared" si="1"/>
        <v>#VALUE!</v>
      </c>
      <c r="F13" s="21" t="e">
        <f>D13*E3/E13</f>
        <v>#VALUE!</v>
      </c>
      <c r="G13" s="21" t="e">
        <f t="shared" si="2"/>
        <v>#VALUE!</v>
      </c>
      <c r="H13" s="23" t="e">
        <f>G13*E1</f>
        <v>#VALUE!</v>
      </c>
      <c r="J13" s="68" t="s">
        <v>197</v>
      </c>
      <c r="K13" s="67"/>
      <c r="L13" s="69">
        <f>K3*K5*K7*K8*K9</f>
        <v>574875</v>
      </c>
      <c r="M13" s="70">
        <f>L13*K6/1000</f>
        <v>21270.375</v>
      </c>
    </row>
    <row r="14" spans="1:13">
      <c r="A14" s="18">
        <v>9</v>
      </c>
      <c r="B14" s="19" t="s">
        <v>111</v>
      </c>
      <c r="C14" s="20" t="s">
        <v>111</v>
      </c>
      <c r="D14" s="21" t="e">
        <f t="shared" si="0"/>
        <v>#VALUE!</v>
      </c>
      <c r="E14" s="22" t="e">
        <f t="shared" si="1"/>
        <v>#VALUE!</v>
      </c>
      <c r="F14" s="21" t="e">
        <f>D14*E3/E14</f>
        <v>#VALUE!</v>
      </c>
      <c r="G14" s="21" t="e">
        <f t="shared" si="2"/>
        <v>#VALUE!</v>
      </c>
      <c r="H14" s="23" t="e">
        <f>G14*E1</f>
        <v>#VALUE!</v>
      </c>
      <c r="J14" s="68" t="s">
        <v>198</v>
      </c>
      <c r="K14" s="71"/>
      <c r="L14" s="69">
        <f>L12-L13</f>
        <v>651525</v>
      </c>
      <c r="M14" s="70">
        <f>M12-M13</f>
        <v>24106.425000000003</v>
      </c>
    </row>
    <row r="15" spans="1:13">
      <c r="A15" s="18">
        <v>10</v>
      </c>
      <c r="B15" s="19" t="s">
        <v>111</v>
      </c>
      <c r="C15" s="20" t="s">
        <v>111</v>
      </c>
      <c r="D15" s="21" t="e">
        <f t="shared" si="0"/>
        <v>#VALUE!</v>
      </c>
      <c r="E15" s="22" t="e">
        <f t="shared" si="1"/>
        <v>#VALUE!</v>
      </c>
      <c r="F15" s="21" t="e">
        <f>D15*E3/E15</f>
        <v>#VALUE!</v>
      </c>
      <c r="G15" s="21" t="e">
        <f t="shared" si="2"/>
        <v>#VALUE!</v>
      </c>
      <c r="H15" s="23" t="e">
        <f>G15*E1</f>
        <v>#VALUE!</v>
      </c>
      <c r="J15" s="68" t="s">
        <v>199</v>
      </c>
      <c r="K15" s="67"/>
      <c r="L15" s="72"/>
      <c r="M15" s="73">
        <f>(K10+K11)*K8/M14</f>
        <v>6.2224075116903474</v>
      </c>
    </row>
    <row r="16" spans="1:13">
      <c r="A16" s="18">
        <v>11</v>
      </c>
      <c r="B16" s="19" t="s">
        <v>111</v>
      </c>
      <c r="C16" s="20" t="s">
        <v>111</v>
      </c>
      <c r="D16" s="21" t="e">
        <f t="shared" si="0"/>
        <v>#VALUE!</v>
      </c>
      <c r="E16" s="22" t="e">
        <f t="shared" si="1"/>
        <v>#VALUE!</v>
      </c>
      <c r="F16" s="21" t="e">
        <f>D16*E3/E16</f>
        <v>#VALUE!</v>
      </c>
      <c r="G16" s="21" t="e">
        <f t="shared" si="2"/>
        <v>#VALUE!</v>
      </c>
      <c r="H16" s="23" t="e">
        <f>G16*E1</f>
        <v>#VALUE!</v>
      </c>
      <c r="J16" s="74" t="s">
        <v>200</v>
      </c>
      <c r="K16" s="67"/>
      <c r="L16" s="69">
        <f>L14*10</f>
        <v>6515250</v>
      </c>
      <c r="M16" s="70">
        <f>(M14*10)-((K10+K11)*100)</f>
        <v>91064.250000000029</v>
      </c>
    </row>
    <row r="17" spans="1:13">
      <c r="A17" s="18">
        <v>13</v>
      </c>
      <c r="B17" s="19" t="s">
        <v>111</v>
      </c>
      <c r="C17" s="20" t="s">
        <v>111</v>
      </c>
      <c r="D17" s="21" t="e">
        <f t="shared" si="0"/>
        <v>#VALUE!</v>
      </c>
      <c r="E17" s="22" t="e">
        <f t="shared" si="1"/>
        <v>#VALUE!</v>
      </c>
      <c r="F17" s="21" t="e">
        <f>D17*E3/E17</f>
        <v>#VALUE!</v>
      </c>
      <c r="G17" s="21" t="e">
        <f t="shared" si="2"/>
        <v>#VALUE!</v>
      </c>
      <c r="H17" s="23" t="e">
        <f>G17*E1</f>
        <v>#VALUE!</v>
      </c>
    </row>
    <row r="18" spans="1:13">
      <c r="A18" s="18">
        <v>14</v>
      </c>
      <c r="B18" s="19" t="s">
        <v>111</v>
      </c>
      <c r="C18" s="20" t="s">
        <v>111</v>
      </c>
      <c r="D18" s="21" t="e">
        <f t="shared" si="0"/>
        <v>#VALUE!</v>
      </c>
      <c r="E18" s="22" t="e">
        <f t="shared" si="1"/>
        <v>#VALUE!</v>
      </c>
      <c r="F18" s="21" t="e">
        <f>D18*E3/E18</f>
        <v>#VALUE!</v>
      </c>
      <c r="G18" s="21" t="e">
        <f t="shared" si="2"/>
        <v>#VALUE!</v>
      </c>
      <c r="H18" s="23" t="e">
        <f>G18*E1</f>
        <v>#VALUE!</v>
      </c>
      <c r="J18" s="48" t="s">
        <v>229</v>
      </c>
      <c r="K18" s="48" t="s">
        <v>186</v>
      </c>
      <c r="L18" s="48" t="s">
        <v>187</v>
      </c>
      <c r="M18" s="48" t="s">
        <v>188</v>
      </c>
    </row>
    <row r="19" spans="1:13">
      <c r="A19" s="18">
        <v>15</v>
      </c>
      <c r="B19" s="19" t="s">
        <v>111</v>
      </c>
      <c r="C19" s="20" t="s">
        <v>111</v>
      </c>
      <c r="D19" s="21" t="e">
        <f t="shared" si="0"/>
        <v>#VALUE!</v>
      </c>
      <c r="E19" s="22" t="e">
        <f t="shared" si="1"/>
        <v>#VALUE!</v>
      </c>
      <c r="F19" s="21" t="e">
        <f>D19*E3/E19</f>
        <v>#VALUE!</v>
      </c>
      <c r="G19" s="21" t="e">
        <f t="shared" si="2"/>
        <v>#VALUE!</v>
      </c>
      <c r="H19" s="23" t="e">
        <f>G19*E1</f>
        <v>#VALUE!</v>
      </c>
      <c r="J19" s="51" t="s">
        <v>214</v>
      </c>
      <c r="K19" s="49">
        <v>2</v>
      </c>
      <c r="L19" s="50"/>
      <c r="M19" s="50"/>
    </row>
    <row r="20" spans="1:13">
      <c r="A20" s="18">
        <v>16</v>
      </c>
      <c r="B20" s="19" t="s">
        <v>111</v>
      </c>
      <c r="C20" s="20" t="s">
        <v>111</v>
      </c>
      <c r="D20" s="21" t="e">
        <f t="shared" si="0"/>
        <v>#VALUE!</v>
      </c>
      <c r="E20" s="22" t="e">
        <f t="shared" si="1"/>
        <v>#VALUE!</v>
      </c>
      <c r="F20" s="21" t="e">
        <f>D20*E3/E20</f>
        <v>#VALUE!</v>
      </c>
      <c r="G20" s="21" t="e">
        <f t="shared" si="2"/>
        <v>#VALUE!</v>
      </c>
      <c r="H20" s="23" t="e">
        <f>G20*E1</f>
        <v>#VALUE!</v>
      </c>
      <c r="J20" s="51" t="s">
        <v>215</v>
      </c>
      <c r="K20" s="49">
        <v>4</v>
      </c>
      <c r="L20" s="50"/>
      <c r="M20" s="50"/>
    </row>
    <row r="21" spans="1:13">
      <c r="A21" s="18">
        <v>17</v>
      </c>
      <c r="B21" s="19" t="s">
        <v>111</v>
      </c>
      <c r="C21" s="20" t="s">
        <v>111</v>
      </c>
      <c r="D21" s="21" t="e">
        <f t="shared" si="0"/>
        <v>#VALUE!</v>
      </c>
      <c r="E21" s="22" t="e">
        <f t="shared" si="1"/>
        <v>#VALUE!</v>
      </c>
      <c r="F21" s="21" t="e">
        <f>D21*E3/E21</f>
        <v>#VALUE!</v>
      </c>
      <c r="G21" s="21" t="e">
        <f t="shared" si="2"/>
        <v>#VALUE!</v>
      </c>
      <c r="H21" s="23" t="e">
        <f>G21*E1</f>
        <v>#VALUE!</v>
      </c>
      <c r="J21" s="51" t="s">
        <v>216</v>
      </c>
      <c r="K21" s="49">
        <v>0</v>
      </c>
      <c r="L21" s="50"/>
      <c r="M21" s="50"/>
    </row>
    <row r="22" spans="1:13">
      <c r="A22" s="18">
        <v>18</v>
      </c>
      <c r="B22" s="19" t="s">
        <v>111</v>
      </c>
      <c r="C22" s="20" t="s">
        <v>111</v>
      </c>
      <c r="D22" s="21" t="e">
        <f t="shared" si="0"/>
        <v>#VALUE!</v>
      </c>
      <c r="E22" s="22" t="e">
        <f t="shared" si="1"/>
        <v>#VALUE!</v>
      </c>
      <c r="F22" s="21" t="e">
        <f>D22*E3/E22</f>
        <v>#VALUE!</v>
      </c>
      <c r="G22" s="21" t="e">
        <f t="shared" si="2"/>
        <v>#VALUE!</v>
      </c>
      <c r="H22" s="23" t="e">
        <f>G22*E1</f>
        <v>#VALUE!</v>
      </c>
      <c r="J22" s="51" t="s">
        <v>191</v>
      </c>
      <c r="K22" s="49">
        <v>37</v>
      </c>
      <c r="L22" s="50"/>
      <c r="M22" s="50"/>
    </row>
    <row r="23" spans="1:13">
      <c r="A23" s="18">
        <v>19</v>
      </c>
      <c r="B23" s="19" t="s">
        <v>111</v>
      </c>
      <c r="C23" s="20" t="s">
        <v>111</v>
      </c>
      <c r="D23" s="21" t="e">
        <f t="shared" si="0"/>
        <v>#VALUE!</v>
      </c>
      <c r="E23" s="22" t="e">
        <f t="shared" si="1"/>
        <v>#VALUE!</v>
      </c>
      <c r="F23" s="21" t="e">
        <f>D23*E3/E23</f>
        <v>#VALUE!</v>
      </c>
      <c r="G23" s="21" t="e">
        <f t="shared" si="2"/>
        <v>#VALUE!</v>
      </c>
      <c r="H23" s="23" t="e">
        <f>G23*E1</f>
        <v>#VALUE!</v>
      </c>
      <c r="J23" s="51" t="s">
        <v>192</v>
      </c>
      <c r="K23" s="49">
        <v>365</v>
      </c>
      <c r="L23" s="50"/>
      <c r="M23" s="50"/>
    </row>
    <row r="24" spans="1:13">
      <c r="A24" s="18">
        <v>20</v>
      </c>
      <c r="B24" s="19" t="s">
        <v>111</v>
      </c>
      <c r="C24" s="20" t="s">
        <v>111</v>
      </c>
      <c r="D24" s="21" t="e">
        <f t="shared" si="0"/>
        <v>#VALUE!</v>
      </c>
      <c r="E24" s="22" t="e">
        <f t="shared" si="1"/>
        <v>#VALUE!</v>
      </c>
      <c r="F24" s="21" t="e">
        <f>D24*E3/E24</f>
        <v>#VALUE!</v>
      </c>
      <c r="G24" s="21" t="e">
        <f t="shared" si="2"/>
        <v>#VALUE!</v>
      </c>
      <c r="H24" s="23" t="e">
        <f>G24*E1</f>
        <v>#VALUE!</v>
      </c>
      <c r="J24" s="51" t="s">
        <v>217</v>
      </c>
      <c r="K24" s="49">
        <v>50</v>
      </c>
      <c r="L24" s="50"/>
      <c r="M24" s="50"/>
    </row>
    <row r="25" spans="1:13">
      <c r="A25" s="18"/>
      <c r="B25" s="19"/>
      <c r="C25" s="20"/>
      <c r="D25" s="21" t="s">
        <v>174</v>
      </c>
      <c r="E25" s="22" t="s">
        <v>174</v>
      </c>
      <c r="F25" s="22"/>
      <c r="G25" s="21"/>
      <c r="H25" s="23"/>
      <c r="J25" s="51" t="s">
        <v>218</v>
      </c>
      <c r="K25" s="49">
        <v>3786</v>
      </c>
      <c r="L25" s="50"/>
      <c r="M25" s="50"/>
    </row>
    <row r="26" spans="1:13">
      <c r="J26" s="51" t="s">
        <v>195</v>
      </c>
      <c r="K26" s="49">
        <v>500</v>
      </c>
      <c r="L26" s="50"/>
      <c r="M26" s="50"/>
    </row>
    <row r="27" spans="1:13">
      <c r="J27" s="51" t="s">
        <v>219</v>
      </c>
      <c r="K27" s="49">
        <v>134</v>
      </c>
      <c r="L27" s="50"/>
      <c r="M27" s="50"/>
    </row>
    <row r="28" spans="1:13">
      <c r="J28" s="51" t="s">
        <v>220</v>
      </c>
      <c r="K28" s="50"/>
      <c r="L28" s="52">
        <f>K19*K20*K23*K24</f>
        <v>146000</v>
      </c>
      <c r="M28" s="53">
        <f>L28*K22/1000</f>
        <v>5402</v>
      </c>
    </row>
    <row r="29" spans="1:13">
      <c r="J29" s="51" t="s">
        <v>221</v>
      </c>
      <c r="K29" s="50"/>
      <c r="L29" s="52">
        <f>K19*K21*K23*K24</f>
        <v>0</v>
      </c>
      <c r="M29" s="53">
        <f>((K19*K23*K24)/15000)*K27</f>
        <v>326.06666666666666</v>
      </c>
    </row>
    <row r="30" spans="1:13">
      <c r="J30" s="51" t="s">
        <v>198</v>
      </c>
      <c r="K30" s="54"/>
      <c r="L30" s="52">
        <f>L28-L29</f>
        <v>146000</v>
      </c>
      <c r="M30" s="53">
        <f>M28-M29</f>
        <v>5075.9333333333334</v>
      </c>
    </row>
    <row r="31" spans="1:13">
      <c r="J31" s="51" t="s">
        <v>199</v>
      </c>
      <c r="K31" s="50"/>
      <c r="L31" s="55"/>
      <c r="M31" s="56">
        <f>(K25+K26)/M30</f>
        <v>0.84437673202957753</v>
      </c>
    </row>
    <row r="32" spans="1:13">
      <c r="J32" s="76" t="s">
        <v>200</v>
      </c>
      <c r="K32" s="50"/>
      <c r="L32" s="52">
        <f>L30*10</f>
        <v>1460000</v>
      </c>
      <c r="M32" s="53">
        <f>(M30*10)-(K25+K26)</f>
        <v>46473.333333333336</v>
      </c>
    </row>
    <row r="38" spans="1:13" ht="15" thickBot="1">
      <c r="A38" s="13" t="s">
        <v>176</v>
      </c>
      <c r="B38" s="6" t="s">
        <v>175</v>
      </c>
      <c r="C38" s="10"/>
      <c r="D38" s="6"/>
      <c r="E38" s="6" t="s">
        <v>165</v>
      </c>
      <c r="F38" s="6"/>
      <c r="G38" s="6"/>
      <c r="J38" s="81" t="s">
        <v>185</v>
      </c>
      <c r="K38" s="81" t="s">
        <v>186</v>
      </c>
      <c r="L38" s="81" t="s">
        <v>187</v>
      </c>
      <c r="M38" s="81" t="s">
        <v>188</v>
      </c>
    </row>
    <row r="39" spans="1:13" ht="21" thickBot="1">
      <c r="A39" s="11"/>
      <c r="B39" s="12" t="s">
        <v>176</v>
      </c>
      <c r="C39" s="12" t="s">
        <v>167</v>
      </c>
      <c r="D39" s="12" t="s">
        <v>168</v>
      </c>
      <c r="E39" s="12" t="s">
        <v>177</v>
      </c>
      <c r="F39" s="12" t="s">
        <v>178</v>
      </c>
      <c r="G39" s="12" t="s">
        <v>179</v>
      </c>
      <c r="H39" s="12" t="s">
        <v>180</v>
      </c>
      <c r="J39" s="79" t="s">
        <v>230</v>
      </c>
      <c r="K39" s="86">
        <v>100</v>
      </c>
      <c r="L39" s="78"/>
      <c r="M39" s="78"/>
    </row>
    <row r="40" spans="1:13" ht="15" thickBot="1">
      <c r="A40" s="24">
        <v>0</v>
      </c>
      <c r="B40" s="25" t="s">
        <v>181</v>
      </c>
      <c r="C40" s="26">
        <v>14500</v>
      </c>
      <c r="D40" s="26">
        <v>12000</v>
      </c>
      <c r="E40" s="27">
        <v>37</v>
      </c>
      <c r="F40" s="28">
        <f>D40*E40</f>
        <v>444000</v>
      </c>
      <c r="G40" s="29">
        <v>40000</v>
      </c>
      <c r="H40" s="28"/>
      <c r="J40" s="79" t="s">
        <v>231</v>
      </c>
      <c r="K40" s="86">
        <v>0.5</v>
      </c>
      <c r="L40" s="78"/>
      <c r="M40" s="78"/>
    </row>
    <row r="41" spans="1:13" ht="15" thickBot="1">
      <c r="A41" s="30">
        <v>0</v>
      </c>
      <c r="B41" s="31" t="s">
        <v>182</v>
      </c>
      <c r="C41" s="32">
        <v>34400</v>
      </c>
      <c r="D41" s="32">
        <f>C41-C40</f>
        <v>19900</v>
      </c>
      <c r="E41" s="33">
        <v>37.25</v>
      </c>
      <c r="F41" s="28">
        <f>D41*E41</f>
        <v>741275</v>
      </c>
      <c r="G41" s="34">
        <v>45000</v>
      </c>
      <c r="H41" s="35">
        <f>F41/G41</f>
        <v>16.472777777777779</v>
      </c>
      <c r="J41" s="79" t="s">
        <v>223</v>
      </c>
      <c r="K41" s="86">
        <v>8</v>
      </c>
      <c r="L41" s="78"/>
      <c r="M41" s="78"/>
    </row>
    <row r="42" spans="1:13" ht="15" thickBot="1">
      <c r="A42" s="36">
        <v>1</v>
      </c>
      <c r="B42" s="37"/>
      <c r="C42" s="38"/>
      <c r="D42" s="39">
        <f>C42-C38</f>
        <v>0</v>
      </c>
      <c r="E42" s="40"/>
      <c r="F42" s="41">
        <f>D42*E42</f>
        <v>0</v>
      </c>
      <c r="G42" s="42"/>
      <c r="H42" s="41" t="e">
        <f>F42/G42</f>
        <v>#DIV/0!</v>
      </c>
      <c r="J42" s="79" t="s">
        <v>224</v>
      </c>
      <c r="K42" s="86">
        <v>4</v>
      </c>
      <c r="L42" s="78"/>
      <c r="M42" s="78"/>
    </row>
    <row r="43" spans="1:13" ht="15" thickBot="1">
      <c r="A43" s="36">
        <v>2</v>
      </c>
      <c r="B43" s="37"/>
      <c r="C43" s="38"/>
      <c r="D43" s="39">
        <f>C43-C42</f>
        <v>0</v>
      </c>
      <c r="E43" s="40"/>
      <c r="F43" s="41">
        <f t="shared" ref="F43:F61" si="5">D43*E43</f>
        <v>0</v>
      </c>
      <c r="G43" s="42"/>
      <c r="H43" s="41" t="e">
        <f>F43/G43</f>
        <v>#DIV/0!</v>
      </c>
      <c r="J43" s="79" t="s">
        <v>191</v>
      </c>
      <c r="K43" s="86">
        <v>37</v>
      </c>
      <c r="L43" s="78"/>
      <c r="M43" s="78"/>
    </row>
    <row r="44" spans="1:13" ht="15" thickBot="1">
      <c r="A44" s="36">
        <v>3</v>
      </c>
      <c r="B44" s="37" t="s">
        <v>111</v>
      </c>
      <c r="C44" s="38" t="s">
        <v>111</v>
      </c>
      <c r="D44" s="39" t="e">
        <f>C44-C43</f>
        <v>#VALUE!</v>
      </c>
      <c r="E44" s="40" t="s">
        <v>111</v>
      </c>
      <c r="F44" s="41" t="e">
        <f t="shared" si="5"/>
        <v>#VALUE!</v>
      </c>
      <c r="G44" s="42"/>
      <c r="H44" s="41" t="e">
        <f t="shared" ref="H44:H61" si="6">F44/G44</f>
        <v>#VALUE!</v>
      </c>
      <c r="J44" s="79" t="s">
        <v>225</v>
      </c>
      <c r="K44" s="86">
        <v>35</v>
      </c>
      <c r="L44" s="78"/>
      <c r="M44" s="78"/>
    </row>
    <row r="45" spans="1:13" ht="15" thickBot="1">
      <c r="A45" s="36">
        <v>4</v>
      </c>
      <c r="B45" s="37" t="s">
        <v>111</v>
      </c>
      <c r="C45" s="38" t="s">
        <v>111</v>
      </c>
      <c r="D45" s="39" t="e">
        <f t="shared" ref="D45:D60" si="7">C45-C44</f>
        <v>#VALUE!</v>
      </c>
      <c r="E45" s="40" t="s">
        <v>111</v>
      </c>
      <c r="F45" s="41" t="e">
        <f t="shared" si="5"/>
        <v>#VALUE!</v>
      </c>
      <c r="G45" s="42"/>
      <c r="H45" s="41" t="e">
        <f t="shared" si="6"/>
        <v>#VALUE!</v>
      </c>
      <c r="J45" s="79" t="s">
        <v>192</v>
      </c>
      <c r="K45" s="86">
        <v>365</v>
      </c>
      <c r="L45" s="78"/>
      <c r="M45" s="78"/>
    </row>
    <row r="46" spans="1:13" ht="15" thickBot="1">
      <c r="A46" s="36">
        <v>5</v>
      </c>
      <c r="B46" s="37" t="s">
        <v>111</v>
      </c>
      <c r="C46" s="38" t="s">
        <v>111</v>
      </c>
      <c r="D46" s="39" t="e">
        <f t="shared" si="7"/>
        <v>#VALUE!</v>
      </c>
      <c r="E46" s="40" t="s">
        <v>111</v>
      </c>
      <c r="F46" s="41" t="e">
        <f t="shared" si="5"/>
        <v>#VALUE!</v>
      </c>
      <c r="G46" s="42"/>
      <c r="H46" s="41" t="e">
        <f t="shared" si="6"/>
        <v>#VALUE!</v>
      </c>
      <c r="J46" s="79" t="s">
        <v>226</v>
      </c>
      <c r="K46" s="86">
        <v>50</v>
      </c>
      <c r="L46" s="78"/>
      <c r="M46" s="78"/>
    </row>
    <row r="47" spans="1:13" ht="15" thickBot="1">
      <c r="A47" s="36">
        <v>6</v>
      </c>
      <c r="B47" s="37" t="s">
        <v>111</v>
      </c>
      <c r="C47" s="38" t="s">
        <v>111</v>
      </c>
      <c r="D47" s="39" t="e">
        <f t="shared" si="7"/>
        <v>#VALUE!</v>
      </c>
      <c r="E47" s="40" t="s">
        <v>111</v>
      </c>
      <c r="F47" s="41" t="e">
        <f t="shared" si="5"/>
        <v>#VALUE!</v>
      </c>
      <c r="G47" s="42"/>
      <c r="H47" s="41" t="e">
        <f t="shared" si="6"/>
        <v>#VALUE!</v>
      </c>
      <c r="J47" s="79" t="s">
        <v>195</v>
      </c>
      <c r="K47" s="86">
        <v>0</v>
      </c>
      <c r="L47" s="78"/>
      <c r="M47" s="78"/>
    </row>
    <row r="48" spans="1:13" ht="15" thickBot="1">
      <c r="A48" s="36">
        <v>7</v>
      </c>
      <c r="B48" s="37" t="s">
        <v>111</v>
      </c>
      <c r="C48" s="38" t="s">
        <v>111</v>
      </c>
      <c r="D48" s="39" t="e">
        <f t="shared" si="7"/>
        <v>#VALUE!</v>
      </c>
      <c r="E48" s="40" t="s">
        <v>111</v>
      </c>
      <c r="F48" s="41" t="e">
        <f t="shared" si="5"/>
        <v>#VALUE!</v>
      </c>
      <c r="G48" s="42"/>
      <c r="H48" s="41" t="e">
        <f t="shared" si="6"/>
        <v>#VALUE!</v>
      </c>
      <c r="J48" s="79" t="s">
        <v>196</v>
      </c>
      <c r="K48" s="78"/>
      <c r="L48" s="83">
        <f>K39*K40*K41*K45</f>
        <v>146000</v>
      </c>
      <c r="M48" s="82">
        <f>(L48*K43+(0.3*K44*L48))/1000</f>
        <v>6935</v>
      </c>
    </row>
    <row r="49" spans="1:13" ht="15" thickBot="1">
      <c r="A49" s="36">
        <v>8</v>
      </c>
      <c r="B49" s="37" t="s">
        <v>111</v>
      </c>
      <c r="C49" s="38" t="s">
        <v>111</v>
      </c>
      <c r="D49" s="39" t="e">
        <f t="shared" si="7"/>
        <v>#VALUE!</v>
      </c>
      <c r="E49" s="40" t="s">
        <v>111</v>
      </c>
      <c r="F49" s="41" t="e">
        <f t="shared" si="5"/>
        <v>#VALUE!</v>
      </c>
      <c r="G49" s="42"/>
      <c r="H49" s="41" t="e">
        <f t="shared" si="6"/>
        <v>#VALUE!</v>
      </c>
      <c r="J49" s="79" t="s">
        <v>227</v>
      </c>
      <c r="K49" s="78"/>
      <c r="L49" s="83">
        <f>K39*K40*K42*K45</f>
        <v>73000</v>
      </c>
      <c r="M49" s="82">
        <f>(L49*K43+(0.3*K44*L49))/1000</f>
        <v>3467.5</v>
      </c>
    </row>
    <row r="50" spans="1:13" ht="15" thickBot="1">
      <c r="A50" s="36">
        <v>9</v>
      </c>
      <c r="B50" s="37" t="s">
        <v>111</v>
      </c>
      <c r="C50" s="38" t="s">
        <v>111</v>
      </c>
      <c r="D50" s="39" t="e">
        <f t="shared" si="7"/>
        <v>#VALUE!</v>
      </c>
      <c r="E50" s="40" t="s">
        <v>111</v>
      </c>
      <c r="F50" s="41" t="e">
        <f t="shared" si="5"/>
        <v>#VALUE!</v>
      </c>
      <c r="G50" s="42"/>
      <c r="H50" s="41" t="e">
        <f t="shared" si="6"/>
        <v>#VALUE!</v>
      </c>
      <c r="J50" s="79" t="s">
        <v>198</v>
      </c>
      <c r="K50" s="77"/>
      <c r="L50" s="83">
        <f>L48-L49</f>
        <v>73000</v>
      </c>
      <c r="M50" s="82">
        <f>M48-M49</f>
        <v>3467.5</v>
      </c>
    </row>
    <row r="51" spans="1:13" ht="15" thickBot="1">
      <c r="A51" s="36">
        <v>10</v>
      </c>
      <c r="B51" s="37" t="s">
        <v>111</v>
      </c>
      <c r="C51" s="38" t="s">
        <v>111</v>
      </c>
      <c r="D51" s="39" t="e">
        <f t="shared" si="7"/>
        <v>#VALUE!</v>
      </c>
      <c r="E51" s="40" t="s">
        <v>111</v>
      </c>
      <c r="F51" s="41" t="e">
        <f t="shared" si="5"/>
        <v>#VALUE!</v>
      </c>
      <c r="G51" s="42"/>
      <c r="H51" s="41" t="e">
        <f t="shared" si="6"/>
        <v>#VALUE!</v>
      </c>
      <c r="J51" s="79" t="s">
        <v>199</v>
      </c>
      <c r="K51" s="78"/>
      <c r="L51" s="85"/>
      <c r="M51" s="84">
        <f>(K46+K47)/M50</f>
        <v>1.4419610670511895E-2</v>
      </c>
    </row>
    <row r="52" spans="1:13" ht="15" thickBot="1">
      <c r="A52" s="36">
        <v>11</v>
      </c>
      <c r="B52" s="37" t="s">
        <v>111</v>
      </c>
      <c r="C52" s="38" t="s">
        <v>111</v>
      </c>
      <c r="D52" s="39" t="e">
        <f t="shared" si="7"/>
        <v>#VALUE!</v>
      </c>
      <c r="E52" s="40" t="s">
        <v>111</v>
      </c>
      <c r="F52" s="41" t="e">
        <f t="shared" si="5"/>
        <v>#VALUE!</v>
      </c>
      <c r="G52" s="42"/>
      <c r="H52" s="41" t="e">
        <f t="shared" si="6"/>
        <v>#VALUE!</v>
      </c>
      <c r="J52" s="80" t="s">
        <v>200</v>
      </c>
      <c r="K52" s="78"/>
      <c r="L52" s="83">
        <f>L50*10</f>
        <v>730000</v>
      </c>
      <c r="M52" s="82">
        <f>(M50*10)-(K46+K47)</f>
        <v>34625</v>
      </c>
    </row>
    <row r="53" spans="1:13" ht="15" thickBot="1">
      <c r="A53" s="36">
        <v>12</v>
      </c>
      <c r="B53" s="37" t="s">
        <v>111</v>
      </c>
      <c r="C53" s="38" t="s">
        <v>111</v>
      </c>
      <c r="D53" s="39" t="e">
        <f t="shared" si="7"/>
        <v>#VALUE!</v>
      </c>
      <c r="E53" s="40" t="s">
        <v>111</v>
      </c>
      <c r="F53" s="41" t="e">
        <f t="shared" si="5"/>
        <v>#VALUE!</v>
      </c>
      <c r="G53" s="42"/>
      <c r="H53" s="41" t="e">
        <f t="shared" si="6"/>
        <v>#VALUE!</v>
      </c>
      <c r="J53" s="80" t="s">
        <v>232</v>
      </c>
      <c r="K53" s="78">
        <v>10</v>
      </c>
      <c r="L53" s="83">
        <f>L52*10</f>
        <v>7300000</v>
      </c>
      <c r="M53" s="82">
        <f>M52*10</f>
        <v>346250</v>
      </c>
    </row>
    <row r="54" spans="1:13" ht="15" thickBot="1">
      <c r="A54" s="36">
        <v>13</v>
      </c>
      <c r="B54" s="37" t="s">
        <v>111</v>
      </c>
      <c r="C54" s="38" t="s">
        <v>111</v>
      </c>
      <c r="D54" s="39" t="e">
        <f t="shared" si="7"/>
        <v>#VALUE!</v>
      </c>
      <c r="E54" s="40" t="s">
        <v>111</v>
      </c>
      <c r="F54" s="41" t="e">
        <f t="shared" si="5"/>
        <v>#VALUE!</v>
      </c>
      <c r="G54" s="42"/>
      <c r="H54" s="41" t="e">
        <f t="shared" si="6"/>
        <v>#VALUE!</v>
      </c>
      <c r="J54" s="81" t="s">
        <v>185</v>
      </c>
      <c r="K54" s="81" t="s">
        <v>186</v>
      </c>
      <c r="L54" s="81" t="s">
        <v>187</v>
      </c>
      <c r="M54" s="81" t="s">
        <v>188</v>
      </c>
    </row>
    <row r="55" spans="1:13" ht="15" thickBot="1">
      <c r="A55" s="36">
        <v>14</v>
      </c>
      <c r="B55" s="37" t="s">
        <v>111</v>
      </c>
      <c r="C55" s="38" t="s">
        <v>111</v>
      </c>
      <c r="D55" s="39" t="e">
        <f t="shared" si="7"/>
        <v>#VALUE!</v>
      </c>
      <c r="E55" s="40" t="s">
        <v>111</v>
      </c>
      <c r="F55" s="41" t="e">
        <f t="shared" si="5"/>
        <v>#VALUE!</v>
      </c>
      <c r="G55" s="42"/>
      <c r="H55" s="41" t="e">
        <f t="shared" si="6"/>
        <v>#VALUE!</v>
      </c>
      <c r="J55" s="79" t="s">
        <v>222</v>
      </c>
      <c r="K55" s="86">
        <v>5</v>
      </c>
      <c r="L55" s="78"/>
      <c r="M55" s="78"/>
    </row>
    <row r="56" spans="1:13" ht="15" thickBot="1">
      <c r="A56" s="36">
        <v>15</v>
      </c>
      <c r="B56" s="37" t="s">
        <v>111</v>
      </c>
      <c r="C56" s="38" t="s">
        <v>111</v>
      </c>
      <c r="D56" s="39" t="e">
        <f t="shared" si="7"/>
        <v>#VALUE!</v>
      </c>
      <c r="E56" s="40" t="s">
        <v>111</v>
      </c>
      <c r="F56" s="41" t="e">
        <f t="shared" si="5"/>
        <v>#VALUE!</v>
      </c>
      <c r="G56" s="42"/>
      <c r="H56" s="41" t="e">
        <f t="shared" si="6"/>
        <v>#VALUE!</v>
      </c>
      <c r="J56" s="79" t="s">
        <v>20</v>
      </c>
      <c r="K56" s="86">
        <v>100</v>
      </c>
      <c r="L56" s="78"/>
      <c r="M56" s="78"/>
    </row>
    <row r="57" spans="1:13" ht="15" thickBot="1">
      <c r="A57" s="36">
        <v>16</v>
      </c>
      <c r="B57" s="37" t="s">
        <v>111</v>
      </c>
      <c r="C57" s="38" t="s">
        <v>111</v>
      </c>
      <c r="D57" s="39" t="e">
        <f t="shared" si="7"/>
        <v>#VALUE!</v>
      </c>
      <c r="E57" s="40" t="s">
        <v>111</v>
      </c>
      <c r="F57" s="41" t="e">
        <f t="shared" si="5"/>
        <v>#VALUE!</v>
      </c>
      <c r="G57" s="42"/>
      <c r="H57" s="41" t="e">
        <f t="shared" si="6"/>
        <v>#VALUE!</v>
      </c>
      <c r="J57" s="79" t="s">
        <v>223</v>
      </c>
      <c r="K57" s="86">
        <v>8</v>
      </c>
      <c r="L57" s="78"/>
      <c r="M57" s="78"/>
    </row>
    <row r="58" spans="1:13" ht="15" thickBot="1">
      <c r="A58" s="36">
        <v>17</v>
      </c>
      <c r="B58" s="37" t="s">
        <v>111</v>
      </c>
      <c r="C58" s="38" t="s">
        <v>111</v>
      </c>
      <c r="D58" s="39" t="e">
        <f t="shared" si="7"/>
        <v>#VALUE!</v>
      </c>
      <c r="E58" s="40" t="s">
        <v>111</v>
      </c>
      <c r="F58" s="41" t="e">
        <f t="shared" si="5"/>
        <v>#VALUE!</v>
      </c>
      <c r="G58" s="42"/>
      <c r="H58" s="41" t="e">
        <f t="shared" si="6"/>
        <v>#VALUE!</v>
      </c>
      <c r="J58" s="79" t="s">
        <v>224</v>
      </c>
      <c r="K58" s="86">
        <v>4</v>
      </c>
      <c r="L58" s="78"/>
      <c r="M58" s="78"/>
    </row>
    <row r="59" spans="1:13" ht="15" thickBot="1">
      <c r="A59" s="36">
        <v>18</v>
      </c>
      <c r="B59" s="37" t="s">
        <v>111</v>
      </c>
      <c r="C59" s="38" t="s">
        <v>111</v>
      </c>
      <c r="D59" s="39" t="e">
        <f t="shared" si="7"/>
        <v>#VALUE!</v>
      </c>
      <c r="E59" s="40" t="s">
        <v>111</v>
      </c>
      <c r="F59" s="41" t="e">
        <f t="shared" si="5"/>
        <v>#VALUE!</v>
      </c>
      <c r="G59" s="42"/>
      <c r="H59" s="41" t="e">
        <f t="shared" si="6"/>
        <v>#VALUE!</v>
      </c>
      <c r="J59" s="79" t="s">
        <v>191</v>
      </c>
      <c r="K59" s="86">
        <v>37</v>
      </c>
      <c r="L59" s="78"/>
      <c r="M59" s="78"/>
    </row>
    <row r="60" spans="1:13" ht="15" thickBot="1">
      <c r="A60" s="36">
        <v>19</v>
      </c>
      <c r="B60" s="37" t="s">
        <v>111</v>
      </c>
      <c r="C60" s="38" t="s">
        <v>111</v>
      </c>
      <c r="D60" s="39" t="e">
        <f t="shared" si="7"/>
        <v>#VALUE!</v>
      </c>
      <c r="E60" s="40" t="s">
        <v>111</v>
      </c>
      <c r="F60" s="41" t="e">
        <f t="shared" si="5"/>
        <v>#VALUE!</v>
      </c>
      <c r="G60" s="42"/>
      <c r="H60" s="41" t="e">
        <f t="shared" si="6"/>
        <v>#VALUE!</v>
      </c>
      <c r="J60" s="79" t="s">
        <v>225</v>
      </c>
      <c r="K60" s="86">
        <v>35</v>
      </c>
      <c r="L60" s="78"/>
      <c r="M60" s="78"/>
    </row>
    <row r="61" spans="1:13" ht="15" thickBot="1">
      <c r="A61" s="36">
        <v>20</v>
      </c>
      <c r="B61" s="37"/>
      <c r="C61" s="38"/>
      <c r="D61" s="39" t="e">
        <f>C61-C60</f>
        <v>#VALUE!</v>
      </c>
      <c r="E61" s="40"/>
      <c r="F61" s="41" t="e">
        <f t="shared" si="5"/>
        <v>#VALUE!</v>
      </c>
      <c r="G61" s="42"/>
      <c r="H61" s="41" t="e">
        <f t="shared" si="6"/>
        <v>#VALUE!</v>
      </c>
      <c r="J61" s="79" t="s">
        <v>192</v>
      </c>
      <c r="K61" s="86">
        <v>365</v>
      </c>
      <c r="L61" s="78"/>
      <c r="M61" s="78"/>
    </row>
    <row r="62" spans="1:13">
      <c r="A62" s="36" t="s">
        <v>183</v>
      </c>
      <c r="B62" s="43" t="s">
        <v>111</v>
      </c>
      <c r="C62" s="44" t="s">
        <v>111</v>
      </c>
      <c r="D62" s="39" t="e">
        <f>SUM(D42:D61)</f>
        <v>#VALUE!</v>
      </c>
      <c r="E62" s="45" t="e">
        <f>AVERAGE(E42:E60)</f>
        <v>#DIV/0!</v>
      </c>
      <c r="F62" s="41" t="e">
        <f>AVERAGE(F42:F60)</f>
        <v>#VALUE!</v>
      </c>
      <c r="G62" s="46" t="e">
        <f>AVERAGE(G42:G61)</f>
        <v>#DIV/0!</v>
      </c>
      <c r="H62" s="41" t="e">
        <f>AVERAGE(H43:H61)</f>
        <v>#DIV/0!</v>
      </c>
      <c r="J62" s="79" t="s">
        <v>193</v>
      </c>
      <c r="K62" s="86">
        <v>0.6</v>
      </c>
      <c r="L62" s="78"/>
      <c r="M62" s="78"/>
    </row>
    <row r="63" spans="1:13">
      <c r="J63" s="79" t="s">
        <v>226</v>
      </c>
      <c r="K63" s="86">
        <v>50</v>
      </c>
      <c r="L63" s="78"/>
      <c r="M63" s="78"/>
    </row>
    <row r="64" spans="1:13">
      <c r="J64" s="79" t="s">
        <v>195</v>
      </c>
      <c r="K64" s="86">
        <v>0</v>
      </c>
      <c r="L64" s="78"/>
      <c r="M64" s="78"/>
    </row>
    <row r="65" spans="10:13">
      <c r="J65" s="79" t="s">
        <v>196</v>
      </c>
      <c r="K65" s="78"/>
      <c r="L65" s="83">
        <f>K55*K57*K61*K62*K56</f>
        <v>876000</v>
      </c>
      <c r="M65" s="82">
        <f>(L65*K59+(0.3*K60*L65))/1000</f>
        <v>41610</v>
      </c>
    </row>
    <row r="66" spans="10:13">
      <c r="J66" s="79" t="s">
        <v>227</v>
      </c>
      <c r="K66" s="78"/>
      <c r="L66" s="83">
        <f>K55*K58*K61*K62*K56</f>
        <v>438000</v>
      </c>
      <c r="M66" s="82">
        <f>(L66*K59+(0.3*K60*L66))/1000</f>
        <v>20805</v>
      </c>
    </row>
    <row r="67" spans="10:13">
      <c r="J67" s="79" t="s">
        <v>198</v>
      </c>
      <c r="K67" s="77"/>
      <c r="L67" s="83">
        <f>L65-L66</f>
        <v>438000</v>
      </c>
      <c r="M67" s="82">
        <f>M65-M66</f>
        <v>20805</v>
      </c>
    </row>
    <row r="68" spans="10:13">
      <c r="J68" s="79" t="s">
        <v>199</v>
      </c>
      <c r="K68" s="78"/>
      <c r="L68" s="85"/>
      <c r="M68" s="84">
        <f>((K63+K64)*K56)/M67</f>
        <v>0.24032684450853159</v>
      </c>
    </row>
    <row r="69" spans="10:13">
      <c r="J69" s="80" t="s">
        <v>200</v>
      </c>
      <c r="K69" s="78"/>
      <c r="L69" s="83">
        <f>L67*10</f>
        <v>4380000</v>
      </c>
      <c r="M69" s="82">
        <f>(M67*10)-((K63*K56)+K64)</f>
        <v>203050</v>
      </c>
    </row>
    <row r="70" spans="10:13">
      <c r="J70" s="81" t="s">
        <v>185</v>
      </c>
      <c r="K70" s="81" t="s">
        <v>186</v>
      </c>
      <c r="L70" s="81" t="s">
        <v>187</v>
      </c>
      <c r="M70" s="81" t="s">
        <v>188</v>
      </c>
    </row>
    <row r="71" spans="10:13">
      <c r="J71" s="79" t="s">
        <v>222</v>
      </c>
      <c r="K71" s="86">
        <v>10</v>
      </c>
      <c r="L71" s="78"/>
      <c r="M71" s="78"/>
    </row>
    <row r="72" spans="10:13">
      <c r="J72" s="79" t="s">
        <v>20</v>
      </c>
      <c r="K72" s="86">
        <v>100</v>
      </c>
      <c r="L72" s="78"/>
      <c r="M72" s="78"/>
    </row>
    <row r="73" spans="10:13">
      <c r="J73" s="79" t="s">
        <v>223</v>
      </c>
      <c r="K73" s="86">
        <v>12</v>
      </c>
      <c r="L73" s="78"/>
      <c r="M73" s="78"/>
    </row>
    <row r="74" spans="10:13">
      <c r="J74" s="79" t="s">
        <v>224</v>
      </c>
      <c r="K74" s="86">
        <v>9</v>
      </c>
      <c r="L74" s="78"/>
      <c r="M74" s="78"/>
    </row>
    <row r="75" spans="10:13">
      <c r="J75" s="79" t="s">
        <v>191</v>
      </c>
      <c r="K75" s="86">
        <v>37</v>
      </c>
      <c r="L75" s="78"/>
      <c r="M75" s="78"/>
    </row>
    <row r="76" spans="10:13">
      <c r="J76" s="79" t="s">
        <v>225</v>
      </c>
      <c r="K76" s="86">
        <v>33</v>
      </c>
      <c r="L76" s="78"/>
      <c r="M76" s="78"/>
    </row>
    <row r="77" spans="10:13">
      <c r="J77" s="79" t="s">
        <v>192</v>
      </c>
      <c r="K77" s="86">
        <v>365</v>
      </c>
      <c r="L77" s="78"/>
      <c r="M77" s="78"/>
    </row>
    <row r="78" spans="10:13">
      <c r="J78" s="79" t="s">
        <v>193</v>
      </c>
      <c r="K78" s="86">
        <v>0.6</v>
      </c>
      <c r="L78" s="78"/>
      <c r="M78" s="78"/>
    </row>
    <row r="79" spans="10:13">
      <c r="J79" s="79" t="s">
        <v>233</v>
      </c>
      <c r="K79" s="86">
        <v>50</v>
      </c>
      <c r="L79" s="78"/>
      <c r="M79" s="78"/>
    </row>
    <row r="80" spans="10:13">
      <c r="J80" s="79" t="s">
        <v>195</v>
      </c>
      <c r="K80" s="86">
        <v>0</v>
      </c>
      <c r="L80" s="78"/>
      <c r="M80" s="78"/>
    </row>
    <row r="81" spans="10:13">
      <c r="J81" s="79" t="s">
        <v>196</v>
      </c>
      <c r="K81" s="78"/>
      <c r="L81" s="83">
        <f>K71*K73*K77*K78*K72</f>
        <v>2628000</v>
      </c>
      <c r="M81" s="82">
        <f>(L81*K75+(0.8*K76*L81))/1000</f>
        <v>166615.20000000001</v>
      </c>
    </row>
    <row r="82" spans="10:13">
      <c r="J82" s="79" t="s">
        <v>227</v>
      </c>
      <c r="K82" s="78"/>
      <c r="L82" s="83">
        <f>K71*K74*K77*K78*K72</f>
        <v>1971000</v>
      </c>
      <c r="M82" s="82">
        <f>(L82*K75+(0.8*K76*L82))/1000</f>
        <v>124961.4</v>
      </c>
    </row>
    <row r="83" spans="10:13">
      <c r="J83" s="79" t="s">
        <v>198</v>
      </c>
      <c r="K83" s="77"/>
      <c r="L83" s="83">
        <f>L81-L82</f>
        <v>657000</v>
      </c>
      <c r="M83" s="82">
        <f>M81-M82</f>
        <v>41653.800000000017</v>
      </c>
    </row>
    <row r="84" spans="10:13">
      <c r="J84" s="79" t="s">
        <v>199</v>
      </c>
      <c r="K84" s="78"/>
      <c r="L84" s="85"/>
      <c r="M84" s="84">
        <f>((K79*K72)+K80)/M83</f>
        <v>0.12003706744642741</v>
      </c>
    </row>
    <row r="85" spans="10:13">
      <c r="J85" s="80" t="s">
        <v>200</v>
      </c>
      <c r="K85" s="78"/>
      <c r="L85" s="83">
        <f>L83*10</f>
        <v>6570000</v>
      </c>
      <c r="M85" s="82">
        <f>(M83*10)-((K79*K72)+K80)</f>
        <v>411538.00000000017</v>
      </c>
    </row>
  </sheetData>
  <customSheetViews>
    <customSheetView guid="{507F482F-13C0-4805-AED4-AEDBC347912B}" showPageBreaks="1" topLeftCell="C38">
      <selection activeCell="B6" sqref="B6"/>
      <rowBreaks count="1" manualBreakCount="1">
        <brk id="37" max="16383" man="1"/>
      </rowBreaks>
      <pageMargins left="0.7" right="0.7" top="0.75" bottom="0.75" header="0.3" footer="0.3"/>
      <pageSetup paperSize="9" orientation="portrait" r:id="rId1"/>
      <headerFooter>
        <oddHeader>&amp;C4. Vandforbrug</oddHeader>
        <oddFooter>Side &amp;P af &amp;N</oddFooter>
      </headerFooter>
    </customSheetView>
    <customSheetView guid="{00A825A0-F9D9-45CB-B60E-5152BA520B9A}" topLeftCell="C38">
      <selection activeCell="B6" sqref="B6"/>
      <rowBreaks count="1" manualBreakCount="1">
        <brk id="37" max="16383" man="1"/>
      </rowBreaks>
      <pageMargins left="0.7" right="0.7" top="0.75" bottom="0.75" header="0.3" footer="0.3"/>
      <pageSetup paperSize="9" orientation="portrait" r:id="rId2"/>
      <headerFooter>
        <oddHeader>&amp;C4. Vandforbrug</oddHeader>
        <oddFooter>Side &amp;P af &amp;N</oddFooter>
      </headerFooter>
    </customSheetView>
  </customSheetViews>
  <pageMargins left="0.7" right="0.7" top="0.75" bottom="0.75" header="0.3" footer="0.3"/>
  <pageSetup paperSize="9" orientation="portrait" r:id="rId3"/>
  <headerFooter>
    <oddHeader>&amp;C4. Vandforbrug</oddHeader>
    <oddFooter>Side &amp;P af &amp;N</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sheetPr>
    <tabColor rgb="FF0070C0"/>
  </sheetPr>
  <dimension ref="A1:F31"/>
  <sheetViews>
    <sheetView showWhiteSpace="0" zoomScaleNormal="100" workbookViewId="0">
      <selection activeCell="B6" sqref="B6"/>
    </sheetView>
  </sheetViews>
  <sheetFormatPr defaultRowHeight="14.4"/>
  <cols>
    <col min="1" max="1" width="4.44140625" customWidth="1"/>
    <col min="2" max="2" width="24" customWidth="1"/>
    <col min="3" max="3" width="15.77734375" customWidth="1"/>
    <col min="4" max="4" width="12" style="121" customWidth="1"/>
    <col min="5" max="5" width="16" style="131" customWidth="1"/>
    <col min="6" max="6" width="10.5546875" style="131" customWidth="1"/>
  </cols>
  <sheetData>
    <row r="1" spans="1:6" s="87" customFormat="1">
      <c r="A1" s="93"/>
      <c r="B1" s="7"/>
      <c r="C1" s="118"/>
      <c r="D1" s="119"/>
      <c r="E1" s="128"/>
      <c r="F1" s="128"/>
    </row>
    <row r="2" spans="1:6">
      <c r="A2" s="47"/>
      <c r="B2" s="47" t="s">
        <v>323</v>
      </c>
      <c r="C2" s="47" t="s">
        <v>324</v>
      </c>
      <c r="D2" s="120" t="s">
        <v>325</v>
      </c>
      <c r="E2" s="129" t="s">
        <v>336</v>
      </c>
      <c r="F2" s="129" t="s">
        <v>326</v>
      </c>
    </row>
    <row r="3" spans="1:6">
      <c r="A3" s="122"/>
      <c r="B3" s="123" t="s">
        <v>330</v>
      </c>
      <c r="C3" s="122" t="s">
        <v>328</v>
      </c>
      <c r="D3" s="124" t="s">
        <v>58</v>
      </c>
      <c r="E3" s="130" t="s">
        <v>334</v>
      </c>
      <c r="F3" s="130" t="s">
        <v>327</v>
      </c>
    </row>
    <row r="4" spans="1:6">
      <c r="A4" s="122"/>
      <c r="B4" s="123" t="s">
        <v>331</v>
      </c>
      <c r="C4" s="122" t="s">
        <v>328</v>
      </c>
      <c r="D4" s="124" t="s">
        <v>333</v>
      </c>
      <c r="E4" s="130"/>
      <c r="F4" s="130" t="s">
        <v>337</v>
      </c>
    </row>
    <row r="5" spans="1:6">
      <c r="A5" s="122"/>
      <c r="B5" s="123" t="s">
        <v>332</v>
      </c>
      <c r="C5" s="122" t="s">
        <v>329</v>
      </c>
      <c r="D5" s="124" t="s">
        <v>58</v>
      </c>
      <c r="E5" s="130" t="s">
        <v>335</v>
      </c>
      <c r="F5" s="130" t="s">
        <v>338</v>
      </c>
    </row>
    <row r="6" spans="1:6">
      <c r="A6" s="18">
        <v>1</v>
      </c>
      <c r="B6" s="240"/>
      <c r="C6" s="125" t="s">
        <v>111</v>
      </c>
      <c r="D6" s="127"/>
      <c r="E6" s="137"/>
      <c r="F6" s="137"/>
    </row>
    <row r="7" spans="1:6">
      <c r="A7" s="18">
        <v>2</v>
      </c>
      <c r="B7" s="126" t="s">
        <v>111</v>
      </c>
      <c r="C7" s="125" t="s">
        <v>111</v>
      </c>
      <c r="D7" s="127"/>
      <c r="E7" s="137"/>
      <c r="F7" s="137"/>
    </row>
    <row r="8" spans="1:6">
      <c r="A8" s="18">
        <v>3</v>
      </c>
      <c r="B8" s="126" t="s">
        <v>111</v>
      </c>
      <c r="C8" s="125" t="s">
        <v>111</v>
      </c>
      <c r="D8" s="127"/>
      <c r="E8" s="137"/>
      <c r="F8" s="137"/>
    </row>
    <row r="9" spans="1:6">
      <c r="A9" s="18">
        <v>4</v>
      </c>
      <c r="B9" s="126" t="s">
        <v>111</v>
      </c>
      <c r="C9" s="125" t="s">
        <v>111</v>
      </c>
      <c r="D9" s="127"/>
      <c r="E9" s="137"/>
      <c r="F9" s="137"/>
    </row>
    <row r="10" spans="1:6">
      <c r="A10" s="18">
        <v>5</v>
      </c>
      <c r="B10" s="126" t="s">
        <v>111</v>
      </c>
      <c r="C10" s="125" t="s">
        <v>111</v>
      </c>
      <c r="D10" s="127"/>
      <c r="E10" s="137"/>
      <c r="F10" s="137"/>
    </row>
    <row r="11" spans="1:6">
      <c r="A11" s="18">
        <v>6</v>
      </c>
      <c r="B11" s="126" t="s">
        <v>111</v>
      </c>
      <c r="C11" s="125" t="s">
        <v>111</v>
      </c>
      <c r="D11" s="127"/>
      <c r="E11" s="137"/>
      <c r="F11" s="137"/>
    </row>
    <row r="12" spans="1:6">
      <c r="A12" s="18">
        <v>7</v>
      </c>
      <c r="B12" s="126" t="s">
        <v>111</v>
      </c>
      <c r="C12" s="125" t="s">
        <v>111</v>
      </c>
      <c r="D12" s="127"/>
      <c r="E12" s="137"/>
      <c r="F12" s="137"/>
    </row>
    <row r="13" spans="1:6">
      <c r="A13" s="18">
        <v>8</v>
      </c>
      <c r="B13" s="126" t="s">
        <v>111</v>
      </c>
      <c r="C13" s="125" t="s">
        <v>111</v>
      </c>
      <c r="D13" s="127"/>
      <c r="E13" s="137"/>
      <c r="F13" s="137"/>
    </row>
    <row r="14" spans="1:6">
      <c r="A14" s="18">
        <v>9</v>
      </c>
      <c r="B14" s="126" t="s">
        <v>111</v>
      </c>
      <c r="C14" s="125" t="s">
        <v>111</v>
      </c>
      <c r="D14" s="127"/>
      <c r="E14" s="137"/>
      <c r="F14" s="137"/>
    </row>
    <row r="15" spans="1:6">
      <c r="A15" s="18">
        <v>10</v>
      </c>
      <c r="B15" s="126" t="s">
        <v>111</v>
      </c>
      <c r="C15" s="125" t="s">
        <v>111</v>
      </c>
      <c r="D15" s="127"/>
      <c r="E15" s="137"/>
      <c r="F15" s="137"/>
    </row>
    <row r="16" spans="1:6">
      <c r="A16" s="18">
        <v>11</v>
      </c>
      <c r="B16" s="126" t="s">
        <v>111</v>
      </c>
      <c r="C16" s="125" t="s">
        <v>111</v>
      </c>
      <c r="D16" s="127"/>
      <c r="E16" s="137"/>
      <c r="F16" s="137"/>
    </row>
    <row r="17" spans="1:6">
      <c r="A17" s="18">
        <v>12</v>
      </c>
      <c r="B17" s="126" t="s">
        <v>111</v>
      </c>
      <c r="C17" s="125" t="s">
        <v>111</v>
      </c>
      <c r="D17" s="127"/>
      <c r="E17" s="137"/>
      <c r="F17" s="137"/>
    </row>
    <row r="18" spans="1:6">
      <c r="A18" s="18">
        <v>13</v>
      </c>
      <c r="B18" s="126" t="s">
        <v>111</v>
      </c>
      <c r="C18" s="125" t="s">
        <v>111</v>
      </c>
      <c r="D18" s="127"/>
      <c r="E18" s="137"/>
      <c r="F18" s="137"/>
    </row>
    <row r="19" spans="1:6">
      <c r="A19" s="18">
        <v>14</v>
      </c>
      <c r="B19" s="126" t="s">
        <v>111</v>
      </c>
      <c r="C19" s="125" t="s">
        <v>111</v>
      </c>
      <c r="D19" s="127"/>
      <c r="E19" s="137"/>
      <c r="F19" s="137"/>
    </row>
    <row r="20" spans="1:6">
      <c r="A20" s="18">
        <v>15</v>
      </c>
      <c r="B20" s="126" t="s">
        <v>111</v>
      </c>
      <c r="C20" s="125" t="s">
        <v>111</v>
      </c>
      <c r="D20" s="127"/>
      <c r="E20" s="137"/>
      <c r="F20" s="137"/>
    </row>
    <row r="21" spans="1:6">
      <c r="A21" s="18">
        <v>16</v>
      </c>
      <c r="B21" s="126" t="s">
        <v>111</v>
      </c>
      <c r="C21" s="125" t="s">
        <v>111</v>
      </c>
      <c r="D21" s="127"/>
      <c r="E21" s="137"/>
      <c r="F21" s="137"/>
    </row>
    <row r="22" spans="1:6">
      <c r="A22" s="18">
        <v>17</v>
      </c>
      <c r="B22" s="126" t="s">
        <v>111</v>
      </c>
      <c r="C22" s="125" t="s">
        <v>111</v>
      </c>
      <c r="D22" s="127"/>
      <c r="E22" s="137"/>
      <c r="F22" s="137"/>
    </row>
    <row r="23" spans="1:6">
      <c r="A23" s="18">
        <v>18</v>
      </c>
      <c r="B23" s="126" t="s">
        <v>111</v>
      </c>
      <c r="C23" s="125" t="s">
        <v>111</v>
      </c>
      <c r="D23" s="127"/>
      <c r="E23" s="137"/>
      <c r="F23" s="137"/>
    </row>
    <row r="24" spans="1:6">
      <c r="A24" s="18">
        <v>19</v>
      </c>
      <c r="B24" s="126" t="s">
        <v>111</v>
      </c>
      <c r="C24" s="125" t="s">
        <v>111</v>
      </c>
      <c r="D24" s="127"/>
      <c r="E24" s="137"/>
      <c r="F24" s="137"/>
    </row>
    <row r="25" spans="1:6">
      <c r="A25" s="18">
        <v>20</v>
      </c>
      <c r="B25" s="126" t="s">
        <v>111</v>
      </c>
      <c r="C25" s="125" t="s">
        <v>111</v>
      </c>
      <c r="D25" s="127"/>
      <c r="E25" s="137"/>
      <c r="F25" s="137"/>
    </row>
    <row r="27" spans="1:6">
      <c r="A27" s="132"/>
    </row>
    <row r="28" spans="1:6">
      <c r="A28" s="132" t="s">
        <v>339</v>
      </c>
    </row>
    <row r="29" spans="1:6">
      <c r="A29" s="135"/>
    </row>
    <row r="30" spans="1:6">
      <c r="A30" s="133"/>
    </row>
    <row r="31" spans="1:6">
      <c r="A31" s="134"/>
    </row>
  </sheetData>
  <customSheetViews>
    <customSheetView guid="{507F482F-13C0-4805-AED4-AEDBC347912B}" showPageBreaks="1">
      <selection activeCell="B6" sqref="B6"/>
      <pageMargins left="0.7" right="0.7" top="0.75" bottom="0.75" header="0.3" footer="0.3"/>
      <pageSetup paperSize="9" orientation="portrait" r:id="rId1"/>
      <headerFooter>
        <oddHeader>&amp;C5. Rengøringsmidler</oddHeader>
        <oddFooter>Side &amp;P af &amp;N</oddFooter>
      </headerFooter>
    </customSheetView>
    <customSheetView guid="{00A825A0-F9D9-45CB-B60E-5152BA520B9A}">
      <selection activeCell="B6" sqref="B6"/>
      <pageMargins left="0.7" right="0.7" top="0.75" bottom="0.75" header="0.3" footer="0.3"/>
      <pageSetup paperSize="9" orientation="portrait" r:id="rId2"/>
      <headerFooter>
        <oddHeader>&amp;C5. Rengøringsmidler</oddHeader>
        <oddFooter>Side &amp;P af &amp;N</oddFooter>
      </headerFooter>
    </customSheetView>
  </customSheetViews>
  <pageMargins left="0.7" right="0.7" top="0.75" bottom="0.75" header="0.3" footer="0.3"/>
  <pageSetup paperSize="9" orientation="portrait" r:id="rId3"/>
  <headerFooter>
    <oddHeader>&amp;C5. Rengøringsmidler</oddHeader>
    <oddFooter>Side &amp;P af &amp;N</oddFooter>
  </headerFooter>
</worksheet>
</file>

<file path=xl/worksheets/sheet7.xml><?xml version="1.0" encoding="utf-8"?>
<worksheet xmlns="http://schemas.openxmlformats.org/spreadsheetml/2006/main" xmlns:r="http://schemas.openxmlformats.org/officeDocument/2006/relationships">
  <sheetPr>
    <tabColor rgb="FF0070C0"/>
  </sheetPr>
  <dimension ref="A1:K25"/>
  <sheetViews>
    <sheetView topLeftCell="A2" zoomScaleNormal="100" zoomScaleSheetLayoutView="93" workbookViewId="0">
      <selection activeCell="B6" sqref="B6"/>
    </sheetView>
  </sheetViews>
  <sheetFormatPr defaultColWidth="9.21875" defaultRowHeight="10.199999999999999"/>
  <cols>
    <col min="1" max="1" width="16" style="6" customWidth="1"/>
    <col min="2" max="2" width="52.21875" style="6" customWidth="1"/>
    <col min="3" max="3" width="45.21875" style="6" customWidth="1"/>
    <col min="4" max="4" width="15" style="6" customWidth="1"/>
    <col min="5" max="5" width="11.21875" style="6" customWidth="1"/>
    <col min="6" max="6" width="10.44140625" style="6" customWidth="1"/>
    <col min="7" max="7" width="10.21875" style="6" customWidth="1"/>
    <col min="8" max="8" width="9.21875" style="6" customWidth="1"/>
    <col min="9" max="9" width="9.21875" style="6"/>
    <col min="10" max="10" width="10.21875" style="6" customWidth="1"/>
    <col min="11" max="16384" width="9.21875" style="6"/>
  </cols>
  <sheetData>
    <row r="1" spans="1:11">
      <c r="A1" s="13" t="s">
        <v>263</v>
      </c>
      <c r="B1" s="7"/>
      <c r="C1" s="91"/>
      <c r="E1" s="138" t="s">
        <v>373</v>
      </c>
    </row>
    <row r="2" spans="1:11">
      <c r="A2" s="13"/>
      <c r="B2" s="93" t="s">
        <v>290</v>
      </c>
      <c r="C2" s="91"/>
      <c r="E2" s="103"/>
      <c r="F2" s="6" t="s">
        <v>292</v>
      </c>
    </row>
    <row r="3" spans="1:11" ht="30.6">
      <c r="A3" s="94" t="s">
        <v>256</v>
      </c>
      <c r="B3" s="94" t="s">
        <v>252</v>
      </c>
      <c r="C3" s="94" t="s">
        <v>59</v>
      </c>
      <c r="D3" s="94" t="s">
        <v>261</v>
      </c>
      <c r="E3" s="94" t="s">
        <v>254</v>
      </c>
      <c r="F3" s="94" t="s">
        <v>291</v>
      </c>
      <c r="G3" s="94" t="s">
        <v>288</v>
      </c>
      <c r="H3" s="94" t="s">
        <v>351</v>
      </c>
      <c r="I3" s="94" t="s">
        <v>268</v>
      </c>
      <c r="J3" s="94" t="s">
        <v>286</v>
      </c>
      <c r="K3" s="94" t="s">
        <v>287</v>
      </c>
    </row>
    <row r="4" spans="1:11" ht="30.6">
      <c r="A4" s="95" t="s">
        <v>245</v>
      </c>
      <c r="B4" s="96" t="s">
        <v>352</v>
      </c>
      <c r="C4" s="97" t="s">
        <v>353</v>
      </c>
      <c r="D4" s="98" t="s">
        <v>264</v>
      </c>
      <c r="E4" s="99">
        <v>1</v>
      </c>
      <c r="F4" s="100">
        <v>16000</v>
      </c>
      <c r="G4" s="104">
        <v>150</v>
      </c>
      <c r="H4" s="104">
        <v>170</v>
      </c>
      <c r="I4" s="104">
        <v>165</v>
      </c>
      <c r="J4" s="105">
        <f>E4*F4*G4</f>
        <v>2400000</v>
      </c>
      <c r="K4" s="105">
        <f>(G4*I4)+(H4*12*E4)</f>
        <v>26790</v>
      </c>
    </row>
    <row r="5" spans="1:11" ht="67.5" customHeight="1">
      <c r="A5" s="95" t="s">
        <v>260</v>
      </c>
      <c r="B5" s="96" t="s">
        <v>354</v>
      </c>
      <c r="C5" s="97" t="s">
        <v>367</v>
      </c>
      <c r="D5" s="98" t="s">
        <v>264</v>
      </c>
      <c r="E5" s="99">
        <v>2</v>
      </c>
      <c r="F5" s="100">
        <v>600</v>
      </c>
      <c r="G5" s="104">
        <v>12</v>
      </c>
      <c r="H5" s="104">
        <v>30</v>
      </c>
      <c r="I5" s="104">
        <v>48</v>
      </c>
      <c r="J5" s="105">
        <f t="shared" ref="J5:J24" si="0">E5*F5*G5</f>
        <v>14400</v>
      </c>
      <c r="K5" s="105">
        <f t="shared" ref="K5:K24" si="1">(G5*I5)+(H5*12*E5)</f>
        <v>1296</v>
      </c>
    </row>
    <row r="6" spans="1:11" ht="30.6">
      <c r="A6" s="95" t="s">
        <v>246</v>
      </c>
      <c r="B6" s="239" t="s">
        <v>355</v>
      </c>
      <c r="C6" s="97" t="s">
        <v>293</v>
      </c>
      <c r="D6" s="98" t="s">
        <v>264</v>
      </c>
      <c r="E6" s="99"/>
      <c r="F6" s="100"/>
      <c r="G6" s="104"/>
      <c r="H6" s="104"/>
      <c r="I6" s="104"/>
      <c r="J6" s="105">
        <f t="shared" si="0"/>
        <v>0</v>
      </c>
      <c r="K6" s="105">
        <f t="shared" si="1"/>
        <v>0</v>
      </c>
    </row>
    <row r="7" spans="1:11" ht="45" customHeight="1">
      <c r="A7" s="95" t="s">
        <v>247</v>
      </c>
      <c r="B7" s="96" t="s">
        <v>356</v>
      </c>
      <c r="C7" s="97" t="s">
        <v>262</v>
      </c>
      <c r="D7" s="98" t="s">
        <v>264</v>
      </c>
      <c r="E7" s="99"/>
      <c r="F7" s="100"/>
      <c r="G7" s="104"/>
      <c r="H7" s="104"/>
      <c r="I7" s="104"/>
      <c r="J7" s="105">
        <f t="shared" si="0"/>
        <v>0</v>
      </c>
      <c r="K7" s="105">
        <f t="shared" si="1"/>
        <v>0</v>
      </c>
    </row>
    <row r="8" spans="1:11" ht="30.6">
      <c r="A8" s="101" t="s">
        <v>267</v>
      </c>
      <c r="B8" s="96" t="s">
        <v>369</v>
      </c>
      <c r="C8" s="97" t="s">
        <v>368</v>
      </c>
      <c r="D8" s="98" t="s">
        <v>264</v>
      </c>
      <c r="E8" s="99"/>
      <c r="F8" s="100"/>
      <c r="G8" s="104"/>
      <c r="H8" s="104"/>
      <c r="I8" s="104"/>
      <c r="J8" s="105">
        <f t="shared" si="0"/>
        <v>0</v>
      </c>
      <c r="K8" s="105">
        <f t="shared" si="1"/>
        <v>0</v>
      </c>
    </row>
    <row r="9" spans="1:11" ht="54" customHeight="1">
      <c r="A9" s="95" t="s">
        <v>253</v>
      </c>
      <c r="B9" s="96" t="s">
        <v>370</v>
      </c>
      <c r="C9" s="97" t="s">
        <v>371</v>
      </c>
      <c r="D9" s="98" t="s">
        <v>264</v>
      </c>
      <c r="E9" s="99"/>
      <c r="F9" s="100"/>
      <c r="G9" s="104"/>
      <c r="H9" s="104"/>
      <c r="I9" s="104"/>
      <c r="J9" s="105">
        <f t="shared" si="0"/>
        <v>0</v>
      </c>
      <c r="K9" s="105">
        <f t="shared" si="1"/>
        <v>0</v>
      </c>
    </row>
    <row r="10" spans="1:11" ht="27.75" customHeight="1">
      <c r="A10" s="95" t="s">
        <v>248</v>
      </c>
      <c r="B10" s="96" t="s">
        <v>265</v>
      </c>
      <c r="C10" s="97" t="s">
        <v>266</v>
      </c>
      <c r="D10" s="98" t="s">
        <v>264</v>
      </c>
      <c r="E10" s="99"/>
      <c r="F10" s="100"/>
      <c r="G10" s="104"/>
      <c r="H10" s="104"/>
      <c r="I10" s="104"/>
      <c r="J10" s="105">
        <f t="shared" si="0"/>
        <v>0</v>
      </c>
      <c r="K10" s="105">
        <f t="shared" si="1"/>
        <v>0</v>
      </c>
    </row>
    <row r="11" spans="1:11" ht="20.399999999999999">
      <c r="A11" s="95" t="s">
        <v>249</v>
      </c>
      <c r="B11" s="96" t="s">
        <v>372</v>
      </c>
      <c r="C11" s="97" t="s">
        <v>266</v>
      </c>
      <c r="D11" s="98" t="s">
        <v>264</v>
      </c>
      <c r="E11" s="99"/>
      <c r="F11" s="100"/>
      <c r="G11" s="104"/>
      <c r="H11" s="104"/>
      <c r="I11" s="104"/>
      <c r="J11" s="105">
        <f t="shared" si="0"/>
        <v>0</v>
      </c>
      <c r="K11" s="105">
        <f t="shared" si="1"/>
        <v>0</v>
      </c>
    </row>
    <row r="12" spans="1:11" ht="30.6">
      <c r="A12" s="95" t="s">
        <v>250</v>
      </c>
      <c r="B12" s="96" t="s">
        <v>284</v>
      </c>
      <c r="C12" s="97" t="s">
        <v>266</v>
      </c>
      <c r="D12" s="98" t="s">
        <v>264</v>
      </c>
      <c r="E12" s="99"/>
      <c r="F12" s="100"/>
      <c r="G12" s="104"/>
      <c r="H12" s="104"/>
      <c r="I12" s="104"/>
      <c r="J12" s="105">
        <f t="shared" si="0"/>
        <v>0</v>
      </c>
      <c r="K12" s="105">
        <f t="shared" si="1"/>
        <v>0</v>
      </c>
    </row>
    <row r="13" spans="1:11" ht="45" customHeight="1">
      <c r="A13" s="95" t="s">
        <v>251</v>
      </c>
      <c r="B13" s="96" t="s">
        <v>374</v>
      </c>
      <c r="C13" s="97" t="s">
        <v>357</v>
      </c>
      <c r="D13" s="98" t="s">
        <v>264</v>
      </c>
      <c r="E13" s="99"/>
      <c r="F13" s="100"/>
      <c r="G13" s="104"/>
      <c r="H13" s="104"/>
      <c r="I13" s="104"/>
      <c r="J13" s="105">
        <f t="shared" si="0"/>
        <v>0</v>
      </c>
      <c r="K13" s="105">
        <f t="shared" si="1"/>
        <v>0</v>
      </c>
    </row>
    <row r="14" spans="1:11" ht="34.5" customHeight="1">
      <c r="A14" s="95" t="s">
        <v>259</v>
      </c>
      <c r="B14" s="96" t="s">
        <v>283</v>
      </c>
      <c r="C14" s="97" t="s">
        <v>358</v>
      </c>
      <c r="D14" s="98" t="s">
        <v>264</v>
      </c>
      <c r="E14" s="99"/>
      <c r="F14" s="100"/>
      <c r="G14" s="104"/>
      <c r="H14" s="104"/>
      <c r="I14" s="104"/>
      <c r="J14" s="105">
        <f t="shared" si="0"/>
        <v>0</v>
      </c>
      <c r="K14" s="105">
        <f t="shared" si="1"/>
        <v>0</v>
      </c>
    </row>
    <row r="15" spans="1:11" ht="24" customHeight="1">
      <c r="A15" s="95" t="s">
        <v>257</v>
      </c>
      <c r="B15" s="96" t="s">
        <v>269</v>
      </c>
      <c r="C15" s="97" t="s">
        <v>266</v>
      </c>
      <c r="D15" s="98" t="s">
        <v>264</v>
      </c>
      <c r="E15" s="99"/>
      <c r="F15" s="100"/>
      <c r="G15" s="104"/>
      <c r="H15" s="104"/>
      <c r="I15" s="104"/>
      <c r="J15" s="105">
        <f t="shared" si="0"/>
        <v>0</v>
      </c>
      <c r="K15" s="105">
        <f t="shared" si="1"/>
        <v>0</v>
      </c>
    </row>
    <row r="16" spans="1:11" ht="54.75" customHeight="1">
      <c r="A16" s="95" t="s">
        <v>270</v>
      </c>
      <c r="B16" s="96" t="s">
        <v>359</v>
      </c>
      <c r="C16" s="97" t="s">
        <v>360</v>
      </c>
      <c r="D16" s="98" t="s">
        <v>264</v>
      </c>
      <c r="E16" s="99"/>
      <c r="F16" s="100"/>
      <c r="G16" s="104"/>
      <c r="H16" s="104"/>
      <c r="I16" s="104"/>
      <c r="J16" s="105">
        <f t="shared" si="0"/>
        <v>0</v>
      </c>
      <c r="K16" s="105">
        <f t="shared" si="1"/>
        <v>0</v>
      </c>
    </row>
    <row r="17" spans="1:11" ht="30.6">
      <c r="A17" s="95" t="s">
        <v>255</v>
      </c>
      <c r="B17" s="96" t="s">
        <v>282</v>
      </c>
      <c r="C17" s="97" t="s">
        <v>358</v>
      </c>
      <c r="D17" s="98" t="s">
        <v>264</v>
      </c>
      <c r="E17" s="99"/>
      <c r="F17" s="100"/>
      <c r="G17" s="104"/>
      <c r="H17" s="104"/>
      <c r="I17" s="104"/>
      <c r="J17" s="105">
        <f t="shared" si="0"/>
        <v>0</v>
      </c>
      <c r="K17" s="105">
        <f t="shared" si="1"/>
        <v>0</v>
      </c>
    </row>
    <row r="18" spans="1:11" ht="30.6">
      <c r="A18" s="95" t="s">
        <v>258</v>
      </c>
      <c r="B18" s="96" t="s">
        <v>285</v>
      </c>
      <c r="C18" s="97" t="s">
        <v>361</v>
      </c>
      <c r="D18" s="98" t="s">
        <v>264</v>
      </c>
      <c r="E18" s="99"/>
      <c r="F18" s="100"/>
      <c r="G18" s="104"/>
      <c r="H18" s="104"/>
      <c r="I18" s="104"/>
      <c r="J18" s="105">
        <f t="shared" si="0"/>
        <v>0</v>
      </c>
      <c r="K18" s="105">
        <f t="shared" si="1"/>
        <v>0</v>
      </c>
    </row>
    <row r="19" spans="1:11" ht="30" customHeight="1">
      <c r="A19" s="95" t="s">
        <v>281</v>
      </c>
      <c r="B19" s="96" t="s">
        <v>362</v>
      </c>
      <c r="C19" s="97" t="s">
        <v>363</v>
      </c>
      <c r="D19" s="98" t="s">
        <v>264</v>
      </c>
      <c r="E19" s="99"/>
      <c r="F19" s="100"/>
      <c r="G19" s="104"/>
      <c r="H19" s="104"/>
      <c r="I19" s="104"/>
      <c r="J19" s="105">
        <f t="shared" si="0"/>
        <v>0</v>
      </c>
      <c r="K19" s="105">
        <f t="shared" si="1"/>
        <v>0</v>
      </c>
    </row>
    <row r="20" spans="1:11" ht="33.75" customHeight="1">
      <c r="A20" s="95" t="s">
        <v>377</v>
      </c>
      <c r="B20" s="96" t="s">
        <v>380</v>
      </c>
      <c r="C20" s="97" t="s">
        <v>378</v>
      </c>
      <c r="D20" s="98" t="s">
        <v>379</v>
      </c>
      <c r="E20" s="99"/>
      <c r="F20" s="100"/>
      <c r="G20" s="104"/>
      <c r="H20" s="104"/>
      <c r="I20" s="104"/>
      <c r="J20" s="105"/>
      <c r="K20" s="105"/>
    </row>
    <row r="21" spans="1:11" ht="26.25" customHeight="1">
      <c r="A21" s="101" t="s">
        <v>381</v>
      </c>
      <c r="B21" s="96" t="s">
        <v>383</v>
      </c>
      <c r="C21" s="97" t="s">
        <v>382</v>
      </c>
      <c r="D21" s="98" t="s">
        <v>379</v>
      </c>
      <c r="E21" s="99"/>
      <c r="F21" s="100"/>
      <c r="G21" s="104"/>
      <c r="H21" s="104"/>
      <c r="I21" s="104"/>
      <c r="J21" s="105"/>
      <c r="K21" s="105"/>
    </row>
    <row r="22" spans="1:11" ht="20.399999999999999">
      <c r="A22" s="95" t="s">
        <v>364</v>
      </c>
      <c r="B22" s="96" t="s">
        <v>375</v>
      </c>
      <c r="C22" s="97" t="s">
        <v>111</v>
      </c>
      <c r="D22" s="98"/>
      <c r="E22" s="99"/>
      <c r="F22" s="100"/>
      <c r="G22" s="104"/>
      <c r="H22" s="104"/>
      <c r="I22" s="104"/>
      <c r="J22" s="105">
        <f t="shared" si="0"/>
        <v>0</v>
      </c>
      <c r="K22" s="105">
        <f t="shared" si="1"/>
        <v>0</v>
      </c>
    </row>
    <row r="23" spans="1:11" ht="20.399999999999999">
      <c r="A23" s="95" t="s">
        <v>365</v>
      </c>
      <c r="B23" s="96" t="s">
        <v>376</v>
      </c>
      <c r="C23" s="97" t="s">
        <v>111</v>
      </c>
      <c r="D23" s="98"/>
      <c r="E23" s="99"/>
      <c r="F23" s="100"/>
      <c r="G23" s="104"/>
      <c r="H23" s="104"/>
      <c r="I23" s="104"/>
      <c r="J23" s="105">
        <f t="shared" si="0"/>
        <v>0</v>
      </c>
      <c r="K23" s="105">
        <f t="shared" si="1"/>
        <v>0</v>
      </c>
    </row>
    <row r="24" spans="1:11" ht="20.399999999999999">
      <c r="A24" s="95" t="s">
        <v>366</v>
      </c>
      <c r="B24" s="96" t="s">
        <v>376</v>
      </c>
      <c r="C24" s="97"/>
      <c r="D24" s="98"/>
      <c r="E24" s="99"/>
      <c r="F24" s="100"/>
      <c r="G24" s="104"/>
      <c r="H24" s="104"/>
      <c r="I24" s="104"/>
      <c r="J24" s="105">
        <f t="shared" si="0"/>
        <v>0</v>
      </c>
      <c r="K24" s="105">
        <f t="shared" si="1"/>
        <v>0</v>
      </c>
    </row>
    <row r="25" spans="1:11">
      <c r="A25" s="102" t="s">
        <v>289</v>
      </c>
      <c r="B25" s="96"/>
      <c r="C25" s="97"/>
      <c r="D25" s="98"/>
      <c r="E25" s="99">
        <f>SUM(E4:E24)</f>
        <v>3</v>
      </c>
      <c r="F25" s="99">
        <f t="shared" ref="F25:I25" si="2">SUM(F4:F24)</f>
        <v>16600</v>
      </c>
      <c r="G25" s="99">
        <f t="shared" si="2"/>
        <v>162</v>
      </c>
      <c r="H25" s="99">
        <f t="shared" si="2"/>
        <v>200</v>
      </c>
      <c r="I25" s="99">
        <f t="shared" si="2"/>
        <v>213</v>
      </c>
      <c r="J25" s="105">
        <f>SUM(J4:J24)</f>
        <v>2414400</v>
      </c>
      <c r="K25" s="78">
        <f>SUM(K4:K24)</f>
        <v>28086</v>
      </c>
    </row>
  </sheetData>
  <customSheetViews>
    <customSheetView guid="{507F482F-13C0-4805-AED4-AEDBC347912B}" showPageBreaks="1" topLeftCell="A2">
      <selection activeCell="B6" sqref="B6"/>
      <pageMargins left="0.7" right="0.7" top="0.75" bottom="0.75" header="0.3" footer="0.3"/>
      <pageSetup paperSize="9" orientation="landscape" r:id="rId1"/>
      <headerFooter>
        <oddHeader>&amp;C6. Affald</oddHeader>
        <oddFooter>Side &amp;P af &amp;N</oddFooter>
      </headerFooter>
    </customSheetView>
    <customSheetView guid="{00A825A0-F9D9-45CB-B60E-5152BA520B9A}" topLeftCell="A2">
      <selection activeCell="B6" sqref="B6"/>
      <pageMargins left="0.7" right="0.7" top="0.75" bottom="0.75" header="0.3" footer="0.3"/>
      <pageSetup paperSize="9" orientation="landscape" r:id="rId2"/>
      <headerFooter>
        <oddHeader>&amp;C6. Affald</oddHeader>
        <oddFooter>Side &amp;P af &amp;N</oddFooter>
      </headerFooter>
    </customSheetView>
  </customSheetViews>
  <pageMargins left="0.7" right="0.7" top="0.75" bottom="0.75" header="0.3" footer="0.3"/>
  <pageSetup paperSize="9" orientation="landscape" r:id="rId3"/>
  <headerFooter>
    <oddHeader>&amp;C6. Affald</oddHeader>
    <oddFooter>Side &amp;P af &amp;N</oddFooter>
  </headerFooter>
</worksheet>
</file>

<file path=xl/worksheets/sheet8.xml><?xml version="1.0" encoding="utf-8"?>
<worksheet xmlns="http://schemas.openxmlformats.org/spreadsheetml/2006/main" xmlns:r="http://schemas.openxmlformats.org/officeDocument/2006/relationships">
  <sheetPr>
    <tabColor rgb="FF0070C0"/>
  </sheetPr>
  <dimension ref="A1:N52"/>
  <sheetViews>
    <sheetView zoomScaleNormal="100" workbookViewId="0">
      <selection activeCell="B6" sqref="B6"/>
    </sheetView>
  </sheetViews>
  <sheetFormatPr defaultRowHeight="14.4"/>
  <cols>
    <col min="1" max="1" width="5" customWidth="1"/>
    <col min="2" max="2" width="9.44140625" bestFit="1" customWidth="1"/>
    <col min="3" max="3" width="10.5546875" bestFit="1" customWidth="1"/>
    <col min="4" max="4" width="9.44140625" bestFit="1" customWidth="1"/>
    <col min="5" max="5" width="10.77734375" customWidth="1"/>
    <col min="6" max="7" width="9.77734375" bestFit="1" customWidth="1"/>
    <col min="8" max="8" width="12.21875" customWidth="1"/>
    <col min="9" max="9" width="9.77734375" customWidth="1"/>
    <col min="11" max="11" width="27.44140625" customWidth="1"/>
    <col min="12" max="13" width="9.21875" bestFit="1" customWidth="1"/>
    <col min="14" max="14" width="9.44140625" bestFit="1" customWidth="1"/>
  </cols>
  <sheetData>
    <row r="1" spans="1:14">
      <c r="A1" s="13" t="s">
        <v>184</v>
      </c>
      <c r="B1" s="7"/>
      <c r="C1" s="8"/>
      <c r="D1" s="6"/>
      <c r="E1" s="87"/>
      <c r="F1" s="6"/>
      <c r="G1" s="6"/>
      <c r="K1" s="13" t="s">
        <v>313</v>
      </c>
    </row>
    <row r="2" spans="1:14" ht="16.8">
      <c r="A2" s="47"/>
      <c r="B2" s="47" t="s">
        <v>166</v>
      </c>
      <c r="C2" s="47" t="s">
        <v>201</v>
      </c>
      <c r="D2" s="47" t="s">
        <v>202</v>
      </c>
      <c r="E2" s="47" t="s">
        <v>169</v>
      </c>
      <c r="F2" s="47" t="s">
        <v>235</v>
      </c>
      <c r="G2" s="47" t="s">
        <v>170</v>
      </c>
      <c r="H2" s="47" t="s">
        <v>203</v>
      </c>
      <c r="I2" s="47" t="s">
        <v>172</v>
      </c>
      <c r="K2" s="81" t="s">
        <v>185</v>
      </c>
      <c r="L2" s="81" t="s">
        <v>186</v>
      </c>
      <c r="M2" s="81" t="s">
        <v>298</v>
      </c>
      <c r="N2" s="81" t="s">
        <v>188</v>
      </c>
    </row>
    <row r="3" spans="1:14">
      <c r="A3" s="14">
        <v>0</v>
      </c>
      <c r="B3" s="15">
        <v>40554</v>
      </c>
      <c r="C3" s="16">
        <v>35000</v>
      </c>
      <c r="D3" s="16">
        <v>10000</v>
      </c>
      <c r="E3" s="16">
        <v>30</v>
      </c>
      <c r="F3" s="16">
        <v>2</v>
      </c>
      <c r="G3" s="16">
        <f>D3*F3/E3</f>
        <v>666.66666666666663</v>
      </c>
      <c r="H3" s="16">
        <f>D3/E3*30</f>
        <v>10000</v>
      </c>
      <c r="I3" s="17">
        <f>F3*H3</f>
        <v>20000</v>
      </c>
      <c r="K3" s="79" t="s">
        <v>192</v>
      </c>
      <c r="L3" s="86">
        <v>355</v>
      </c>
      <c r="M3" s="78"/>
      <c r="N3" s="78"/>
    </row>
    <row r="4" spans="1:14">
      <c r="A4" s="14">
        <v>0</v>
      </c>
      <c r="B4" s="15">
        <v>40586</v>
      </c>
      <c r="C4" s="16">
        <v>75000</v>
      </c>
      <c r="D4" s="16">
        <f>C4-C3</f>
        <v>40000</v>
      </c>
      <c r="E4" s="16">
        <f>B4-B3</f>
        <v>32</v>
      </c>
      <c r="F4" s="16">
        <v>2</v>
      </c>
      <c r="G4" s="16">
        <f>D4*F4/E4</f>
        <v>2500</v>
      </c>
      <c r="H4" s="16">
        <f>D4/E4*30</f>
        <v>37500</v>
      </c>
      <c r="I4" s="17">
        <f>F4*H4</f>
        <v>75000</v>
      </c>
      <c r="K4" s="79" t="s">
        <v>299</v>
      </c>
      <c r="L4" s="86">
        <v>12</v>
      </c>
      <c r="M4" s="78"/>
      <c r="N4" s="78"/>
    </row>
    <row r="5" spans="1:14" ht="16.8">
      <c r="A5" s="18" t="s">
        <v>173</v>
      </c>
      <c r="B5" s="19"/>
      <c r="C5" s="20"/>
      <c r="D5" s="21"/>
      <c r="E5" s="22" t="s">
        <v>111</v>
      </c>
      <c r="F5" s="21"/>
      <c r="G5" s="21"/>
      <c r="H5" s="22"/>
      <c r="I5" s="23" t="s">
        <v>111</v>
      </c>
      <c r="K5" s="79" t="s">
        <v>300</v>
      </c>
      <c r="L5" s="86">
        <v>50</v>
      </c>
      <c r="M5" s="78"/>
      <c r="N5" s="78"/>
    </row>
    <row r="6" spans="1:14">
      <c r="A6" s="18">
        <v>1</v>
      </c>
      <c r="B6" s="238"/>
      <c r="C6" s="20"/>
      <c r="D6" s="21">
        <f>C6-C5</f>
        <v>0</v>
      </c>
      <c r="E6" s="22">
        <f>B6-B5</f>
        <v>0</v>
      </c>
      <c r="F6" s="60">
        <v>2</v>
      </c>
      <c r="G6" s="21" t="e">
        <f>D6*F6/E6</f>
        <v>#DIV/0!</v>
      </c>
      <c r="H6" s="21" t="e">
        <f>D6/E6*30</f>
        <v>#DIV/0!</v>
      </c>
      <c r="I6" s="23" t="e">
        <f>H6*F6</f>
        <v>#DIV/0!</v>
      </c>
      <c r="K6" s="79" t="s">
        <v>301</v>
      </c>
      <c r="L6" s="86">
        <v>2</v>
      </c>
      <c r="M6" s="78"/>
      <c r="N6" s="78"/>
    </row>
    <row r="7" spans="1:14">
      <c r="A7" s="18">
        <v>2</v>
      </c>
      <c r="B7" s="19"/>
      <c r="C7" s="20"/>
      <c r="D7" s="21">
        <f t="shared" ref="D7:D24" si="0">C7-C6</f>
        <v>0</v>
      </c>
      <c r="E7" s="22">
        <f t="shared" ref="E7:E24" si="1">B7-B6</f>
        <v>0</v>
      </c>
      <c r="F7" s="60">
        <v>2</v>
      </c>
      <c r="G7" s="21" t="e">
        <f t="shared" ref="G7:G24" si="2">D7*F7/E7</f>
        <v>#DIV/0!</v>
      </c>
      <c r="H7" s="21" t="e">
        <f t="shared" ref="H7:H24" si="3">D7/E7*30</f>
        <v>#DIV/0!</v>
      </c>
      <c r="I7" s="23" t="e">
        <f t="shared" ref="I7:I24" si="4">H7*F7</f>
        <v>#DIV/0!</v>
      </c>
      <c r="K7" s="79" t="s">
        <v>302</v>
      </c>
      <c r="L7" s="86">
        <v>60</v>
      </c>
      <c r="M7" s="78"/>
      <c r="N7" s="78"/>
    </row>
    <row r="8" spans="1:14">
      <c r="A8" s="18">
        <v>3</v>
      </c>
      <c r="B8" s="19" t="s">
        <v>111</v>
      </c>
      <c r="C8" s="20" t="s">
        <v>111</v>
      </c>
      <c r="D8" s="21" t="e">
        <f t="shared" si="0"/>
        <v>#VALUE!</v>
      </c>
      <c r="E8" s="22" t="e">
        <f t="shared" si="1"/>
        <v>#VALUE!</v>
      </c>
      <c r="F8" s="60">
        <v>2</v>
      </c>
      <c r="G8" s="21" t="e">
        <f t="shared" si="2"/>
        <v>#VALUE!</v>
      </c>
      <c r="H8" s="21" t="e">
        <f t="shared" si="3"/>
        <v>#VALUE!</v>
      </c>
      <c r="I8" s="23" t="e">
        <f t="shared" si="4"/>
        <v>#VALUE!</v>
      </c>
      <c r="K8" s="79" t="s">
        <v>303</v>
      </c>
      <c r="L8" s="86">
        <v>20</v>
      </c>
      <c r="M8" s="78"/>
      <c r="N8" s="78"/>
    </row>
    <row r="9" spans="1:14">
      <c r="A9" s="18">
        <v>4</v>
      </c>
      <c r="B9" s="19" t="s">
        <v>111</v>
      </c>
      <c r="C9" s="20" t="s">
        <v>111</v>
      </c>
      <c r="D9" s="21" t="e">
        <f t="shared" si="0"/>
        <v>#VALUE!</v>
      </c>
      <c r="E9" s="22" t="e">
        <f t="shared" si="1"/>
        <v>#VALUE!</v>
      </c>
      <c r="F9" s="60">
        <v>2</v>
      </c>
      <c r="G9" s="21" t="e">
        <f t="shared" si="2"/>
        <v>#VALUE!</v>
      </c>
      <c r="H9" s="21" t="e">
        <f t="shared" si="3"/>
        <v>#VALUE!</v>
      </c>
      <c r="I9" s="23" t="e">
        <f t="shared" si="4"/>
        <v>#VALUE!</v>
      </c>
      <c r="K9" s="79" t="s">
        <v>304</v>
      </c>
      <c r="L9" s="86">
        <v>1000</v>
      </c>
      <c r="M9" s="78"/>
      <c r="N9" s="78"/>
    </row>
    <row r="10" spans="1:14">
      <c r="A10" s="18">
        <v>5</v>
      </c>
      <c r="B10" s="19" t="s">
        <v>111</v>
      </c>
      <c r="C10" s="20" t="s">
        <v>111</v>
      </c>
      <c r="D10" s="21" t="e">
        <f t="shared" si="0"/>
        <v>#VALUE!</v>
      </c>
      <c r="E10" s="22" t="e">
        <f t="shared" si="1"/>
        <v>#VALUE!</v>
      </c>
      <c r="F10" s="60">
        <v>2</v>
      </c>
      <c r="G10" s="21" t="e">
        <f t="shared" si="2"/>
        <v>#VALUE!</v>
      </c>
      <c r="H10" s="21" t="e">
        <f t="shared" si="3"/>
        <v>#VALUE!</v>
      </c>
      <c r="I10" s="23" t="e">
        <f t="shared" si="4"/>
        <v>#VALUE!</v>
      </c>
      <c r="K10" s="79" t="s">
        <v>305</v>
      </c>
      <c r="L10" s="86">
        <v>10</v>
      </c>
      <c r="M10" s="78"/>
      <c r="N10" s="78"/>
    </row>
    <row r="11" spans="1:14">
      <c r="A11" s="18">
        <v>6</v>
      </c>
      <c r="B11" s="19" t="s">
        <v>111</v>
      </c>
      <c r="C11" s="20" t="s">
        <v>111</v>
      </c>
      <c r="D11" s="21" t="e">
        <f t="shared" si="0"/>
        <v>#VALUE!</v>
      </c>
      <c r="E11" s="22" t="e">
        <f t="shared" si="1"/>
        <v>#VALUE!</v>
      </c>
      <c r="F11" s="60">
        <v>2</v>
      </c>
      <c r="G11" s="21" t="e">
        <f t="shared" si="2"/>
        <v>#VALUE!</v>
      </c>
      <c r="H11" s="21" t="e">
        <f t="shared" si="3"/>
        <v>#VALUE!</v>
      </c>
      <c r="I11" s="23" t="e">
        <f t="shared" si="4"/>
        <v>#VALUE!</v>
      </c>
      <c r="K11" s="79" t="s">
        <v>306</v>
      </c>
      <c r="L11" s="86">
        <v>75</v>
      </c>
      <c r="M11" s="78"/>
      <c r="N11" s="78"/>
    </row>
    <row r="12" spans="1:14">
      <c r="A12" s="18">
        <v>7</v>
      </c>
      <c r="B12" s="19" t="s">
        <v>111</v>
      </c>
      <c r="C12" s="20" t="s">
        <v>111</v>
      </c>
      <c r="D12" s="21" t="e">
        <f t="shared" si="0"/>
        <v>#VALUE!</v>
      </c>
      <c r="E12" s="22" t="e">
        <f t="shared" si="1"/>
        <v>#VALUE!</v>
      </c>
      <c r="F12" s="60">
        <v>2</v>
      </c>
      <c r="G12" s="21" t="e">
        <f t="shared" si="2"/>
        <v>#VALUE!</v>
      </c>
      <c r="H12" s="21" t="e">
        <f t="shared" si="3"/>
        <v>#VALUE!</v>
      </c>
      <c r="I12" s="23" t="e">
        <f t="shared" si="4"/>
        <v>#VALUE!</v>
      </c>
      <c r="K12" s="79" t="s">
        <v>307</v>
      </c>
      <c r="L12" s="86">
        <v>6000</v>
      </c>
      <c r="M12" s="83"/>
      <c r="N12" s="82"/>
    </row>
    <row r="13" spans="1:14">
      <c r="A13" s="18">
        <v>8</v>
      </c>
      <c r="B13" s="19" t="s">
        <v>111</v>
      </c>
      <c r="C13" s="20" t="s">
        <v>111</v>
      </c>
      <c r="D13" s="21" t="e">
        <f t="shared" si="0"/>
        <v>#VALUE!</v>
      </c>
      <c r="E13" s="22" t="e">
        <f t="shared" si="1"/>
        <v>#VALUE!</v>
      </c>
      <c r="F13" s="60">
        <v>2</v>
      </c>
      <c r="G13" s="21" t="e">
        <f t="shared" si="2"/>
        <v>#VALUE!</v>
      </c>
      <c r="H13" s="21" t="e">
        <f t="shared" si="3"/>
        <v>#VALUE!</v>
      </c>
      <c r="I13" s="23" t="e">
        <f t="shared" si="4"/>
        <v>#VALUE!</v>
      </c>
      <c r="K13" s="79" t="s">
        <v>308</v>
      </c>
      <c r="L13" s="112">
        <v>500</v>
      </c>
      <c r="M13" s="83"/>
      <c r="N13" s="82"/>
    </row>
    <row r="14" spans="1:14">
      <c r="A14" s="18">
        <v>9</v>
      </c>
      <c r="B14" s="19" t="s">
        <v>111</v>
      </c>
      <c r="C14" s="20" t="s">
        <v>111</v>
      </c>
      <c r="D14" s="21" t="e">
        <f t="shared" si="0"/>
        <v>#VALUE!</v>
      </c>
      <c r="E14" s="22" t="e">
        <f t="shared" si="1"/>
        <v>#VALUE!</v>
      </c>
      <c r="F14" s="60">
        <v>2</v>
      </c>
      <c r="G14" s="21" t="e">
        <f t="shared" si="2"/>
        <v>#VALUE!</v>
      </c>
      <c r="H14" s="21" t="e">
        <f t="shared" si="3"/>
        <v>#VALUE!</v>
      </c>
      <c r="I14" s="23" t="e">
        <f t="shared" si="4"/>
        <v>#VALUE!</v>
      </c>
      <c r="K14" s="79" t="s">
        <v>309</v>
      </c>
      <c r="L14" s="78"/>
      <c r="M14" s="113">
        <f>(L7-L10)*L5*L4*L3/1000</f>
        <v>10650</v>
      </c>
      <c r="N14" s="84">
        <f>M14*L6</f>
        <v>21300</v>
      </c>
    </row>
    <row r="15" spans="1:14">
      <c r="A15" s="18">
        <v>10</v>
      </c>
      <c r="B15" s="19" t="s">
        <v>111</v>
      </c>
      <c r="C15" s="20" t="s">
        <v>111</v>
      </c>
      <c r="D15" s="21" t="e">
        <f t="shared" si="0"/>
        <v>#VALUE!</v>
      </c>
      <c r="E15" s="22" t="e">
        <f t="shared" si="1"/>
        <v>#VALUE!</v>
      </c>
      <c r="F15" s="60">
        <v>2</v>
      </c>
      <c r="G15" s="21" t="e">
        <f t="shared" si="2"/>
        <v>#VALUE!</v>
      </c>
      <c r="H15" s="21" t="e">
        <f t="shared" si="3"/>
        <v>#VALUE!</v>
      </c>
      <c r="I15" s="23" t="e">
        <f t="shared" si="4"/>
        <v>#VALUE!</v>
      </c>
      <c r="K15" s="80" t="s">
        <v>310</v>
      </c>
      <c r="L15" s="78"/>
      <c r="M15" s="83"/>
      <c r="N15" s="82">
        <f>(L8/L9-(L11/L12))*L3*L4*L5</f>
        <v>1597.5000000000002</v>
      </c>
    </row>
    <row r="16" spans="1:14">
      <c r="A16" s="18">
        <v>11</v>
      </c>
      <c r="B16" s="19" t="s">
        <v>111</v>
      </c>
      <c r="C16" s="20" t="s">
        <v>111</v>
      </c>
      <c r="D16" s="21" t="e">
        <f t="shared" si="0"/>
        <v>#VALUE!</v>
      </c>
      <c r="E16" s="22" t="e">
        <f t="shared" si="1"/>
        <v>#VALUE!</v>
      </c>
      <c r="F16" s="60">
        <v>2</v>
      </c>
      <c r="G16" s="21" t="e">
        <f t="shared" si="2"/>
        <v>#VALUE!</v>
      </c>
      <c r="H16" s="21" t="e">
        <f t="shared" si="3"/>
        <v>#VALUE!</v>
      </c>
      <c r="I16" s="23" t="e">
        <f t="shared" si="4"/>
        <v>#VALUE!</v>
      </c>
      <c r="K16" s="80" t="s">
        <v>311</v>
      </c>
      <c r="L16" s="78"/>
      <c r="M16" s="83">
        <f>SUM(M14:M15)</f>
        <v>10650</v>
      </c>
      <c r="N16" s="82">
        <f>SUM(N14:N15)</f>
        <v>22897.5</v>
      </c>
    </row>
    <row r="17" spans="1:14">
      <c r="A17" s="18">
        <v>13</v>
      </c>
      <c r="B17" s="19" t="s">
        <v>111</v>
      </c>
      <c r="C17" s="20" t="s">
        <v>111</v>
      </c>
      <c r="D17" s="21" t="e">
        <f t="shared" si="0"/>
        <v>#VALUE!</v>
      </c>
      <c r="E17" s="22" t="e">
        <f t="shared" si="1"/>
        <v>#VALUE!</v>
      </c>
      <c r="F17" s="60">
        <v>2</v>
      </c>
      <c r="G17" s="21" t="e">
        <f t="shared" si="2"/>
        <v>#VALUE!</v>
      </c>
      <c r="H17" s="21" t="e">
        <f t="shared" si="3"/>
        <v>#VALUE!</v>
      </c>
      <c r="I17" s="23" t="e">
        <f t="shared" si="4"/>
        <v>#VALUE!</v>
      </c>
      <c r="K17" s="80" t="s">
        <v>312</v>
      </c>
      <c r="L17" s="78"/>
      <c r="M17" s="83"/>
      <c r="N17" s="114">
        <f>L13/N16</f>
        <v>2.1836445026749644E-2</v>
      </c>
    </row>
    <row r="18" spans="1:14">
      <c r="A18" s="18">
        <v>14</v>
      </c>
      <c r="B18" s="19" t="s">
        <v>111</v>
      </c>
      <c r="C18" s="20" t="s">
        <v>111</v>
      </c>
      <c r="D18" s="21" t="e">
        <f t="shared" si="0"/>
        <v>#VALUE!</v>
      </c>
      <c r="E18" s="22" t="e">
        <f t="shared" si="1"/>
        <v>#VALUE!</v>
      </c>
      <c r="F18" s="60">
        <v>2</v>
      </c>
      <c r="G18" s="21" t="e">
        <f t="shared" si="2"/>
        <v>#VALUE!</v>
      </c>
      <c r="H18" s="21" t="e">
        <f t="shared" si="3"/>
        <v>#VALUE!</v>
      </c>
      <c r="I18" s="23" t="e">
        <f t="shared" si="4"/>
        <v>#VALUE!</v>
      </c>
    </row>
    <row r="19" spans="1:14">
      <c r="A19" s="18">
        <v>15</v>
      </c>
      <c r="B19" s="19" t="s">
        <v>111</v>
      </c>
      <c r="C19" s="20" t="s">
        <v>111</v>
      </c>
      <c r="D19" s="21" t="e">
        <f t="shared" si="0"/>
        <v>#VALUE!</v>
      </c>
      <c r="E19" s="22" t="e">
        <f t="shared" si="1"/>
        <v>#VALUE!</v>
      </c>
      <c r="F19" s="60">
        <v>2</v>
      </c>
      <c r="G19" s="21" t="e">
        <f t="shared" si="2"/>
        <v>#VALUE!</v>
      </c>
      <c r="H19" s="21" t="e">
        <f t="shared" si="3"/>
        <v>#VALUE!</v>
      </c>
      <c r="I19" s="23" t="e">
        <f t="shared" si="4"/>
        <v>#VALUE!</v>
      </c>
      <c r="K19" s="115" t="s">
        <v>316</v>
      </c>
    </row>
    <row r="20" spans="1:14">
      <c r="A20" s="18">
        <v>16</v>
      </c>
      <c r="B20" s="19" t="s">
        <v>111</v>
      </c>
      <c r="C20" s="20" t="s">
        <v>111</v>
      </c>
      <c r="D20" s="21" t="e">
        <f t="shared" si="0"/>
        <v>#VALUE!</v>
      </c>
      <c r="E20" s="22" t="e">
        <f t="shared" si="1"/>
        <v>#VALUE!</v>
      </c>
      <c r="F20" s="60">
        <v>2</v>
      </c>
      <c r="G20" s="21" t="e">
        <f t="shared" si="2"/>
        <v>#VALUE!</v>
      </c>
      <c r="H20" s="21" t="e">
        <f t="shared" si="3"/>
        <v>#VALUE!</v>
      </c>
      <c r="I20" s="23" t="e">
        <f t="shared" si="4"/>
        <v>#VALUE!</v>
      </c>
      <c r="K20" s="81" t="s">
        <v>185</v>
      </c>
      <c r="L20" s="81" t="s">
        <v>186</v>
      </c>
      <c r="M20" s="81" t="s">
        <v>298</v>
      </c>
      <c r="N20" s="81" t="s">
        <v>188</v>
      </c>
    </row>
    <row r="21" spans="1:14">
      <c r="A21" s="18">
        <v>17</v>
      </c>
      <c r="B21" s="19" t="s">
        <v>111</v>
      </c>
      <c r="C21" s="20" t="s">
        <v>111</v>
      </c>
      <c r="D21" s="21" t="e">
        <f t="shared" si="0"/>
        <v>#VALUE!</v>
      </c>
      <c r="E21" s="22" t="e">
        <f t="shared" si="1"/>
        <v>#VALUE!</v>
      </c>
      <c r="F21" s="60">
        <v>2</v>
      </c>
      <c r="G21" s="21" t="e">
        <f t="shared" si="2"/>
        <v>#VALUE!</v>
      </c>
      <c r="H21" s="21" t="e">
        <f t="shared" si="3"/>
        <v>#VALUE!</v>
      </c>
      <c r="I21" s="23" t="e">
        <f t="shared" si="4"/>
        <v>#VALUE!</v>
      </c>
      <c r="K21" s="79" t="s">
        <v>314</v>
      </c>
      <c r="L21" s="86">
        <v>219</v>
      </c>
      <c r="M21" s="78"/>
      <c r="N21" s="78"/>
    </row>
    <row r="22" spans="1:14">
      <c r="A22" s="18">
        <v>18</v>
      </c>
      <c r="B22" s="19" t="s">
        <v>111</v>
      </c>
      <c r="C22" s="20" t="s">
        <v>111</v>
      </c>
      <c r="D22" s="21" t="e">
        <f t="shared" si="0"/>
        <v>#VALUE!</v>
      </c>
      <c r="E22" s="22" t="e">
        <f t="shared" si="1"/>
        <v>#VALUE!</v>
      </c>
      <c r="F22" s="60">
        <v>2</v>
      </c>
      <c r="G22" s="21" t="e">
        <f t="shared" si="2"/>
        <v>#VALUE!</v>
      </c>
      <c r="H22" s="21" t="e">
        <f t="shared" si="3"/>
        <v>#VALUE!</v>
      </c>
      <c r="I22" s="23" t="e">
        <f t="shared" si="4"/>
        <v>#VALUE!</v>
      </c>
      <c r="K22" s="79" t="s">
        <v>299</v>
      </c>
      <c r="L22" s="86">
        <v>2</v>
      </c>
      <c r="M22" s="78"/>
      <c r="N22" s="78"/>
    </row>
    <row r="23" spans="1:14">
      <c r="A23" s="18">
        <v>19</v>
      </c>
      <c r="B23" s="19" t="s">
        <v>111</v>
      </c>
      <c r="C23" s="20" t="s">
        <v>111</v>
      </c>
      <c r="D23" s="21" t="e">
        <f t="shared" si="0"/>
        <v>#VALUE!</v>
      </c>
      <c r="E23" s="22" t="e">
        <f t="shared" si="1"/>
        <v>#VALUE!</v>
      </c>
      <c r="F23" s="60">
        <v>2</v>
      </c>
      <c r="G23" s="21" t="e">
        <f t="shared" si="2"/>
        <v>#VALUE!</v>
      </c>
      <c r="H23" s="21" t="e">
        <f t="shared" si="3"/>
        <v>#VALUE!</v>
      </c>
      <c r="I23" s="23" t="e">
        <f t="shared" si="4"/>
        <v>#VALUE!</v>
      </c>
      <c r="K23" s="79" t="s">
        <v>315</v>
      </c>
      <c r="L23" s="86">
        <v>200</v>
      </c>
      <c r="M23" s="78"/>
      <c r="N23" s="78"/>
    </row>
    <row r="24" spans="1:14">
      <c r="A24" s="18">
        <v>20</v>
      </c>
      <c r="B24" s="19" t="s">
        <v>111</v>
      </c>
      <c r="C24" s="20" t="s">
        <v>111</v>
      </c>
      <c r="D24" s="21" t="e">
        <f t="shared" si="0"/>
        <v>#VALUE!</v>
      </c>
      <c r="E24" s="22" t="e">
        <f t="shared" si="1"/>
        <v>#VALUE!</v>
      </c>
      <c r="F24" s="60">
        <v>2</v>
      </c>
      <c r="G24" s="21" t="e">
        <f t="shared" si="2"/>
        <v>#VALUE!</v>
      </c>
      <c r="H24" s="21" t="e">
        <f t="shared" si="3"/>
        <v>#VALUE!</v>
      </c>
      <c r="I24" s="23" t="e">
        <f t="shared" si="4"/>
        <v>#VALUE!</v>
      </c>
      <c r="K24" s="79" t="s">
        <v>301</v>
      </c>
      <c r="L24" s="86">
        <v>2</v>
      </c>
      <c r="M24" s="78"/>
      <c r="N24" s="78"/>
    </row>
    <row r="25" spans="1:14">
      <c r="A25" s="18"/>
      <c r="B25" s="19"/>
      <c r="C25" s="20"/>
      <c r="D25" s="21" t="s">
        <v>174</v>
      </c>
      <c r="E25" s="22" t="s">
        <v>174</v>
      </c>
      <c r="F25" s="20"/>
      <c r="G25" s="22"/>
      <c r="H25" s="21"/>
      <c r="I25" s="23"/>
      <c r="K25" s="79" t="s">
        <v>302</v>
      </c>
      <c r="L25" s="86">
        <v>60</v>
      </c>
      <c r="M25" s="78"/>
      <c r="N25" s="78"/>
    </row>
    <row r="26" spans="1:14">
      <c r="K26" s="79" t="s">
        <v>303</v>
      </c>
      <c r="L26" s="86">
        <v>15</v>
      </c>
      <c r="M26" s="78"/>
      <c r="N26" s="78"/>
    </row>
    <row r="27" spans="1:14">
      <c r="K27" s="79" t="s">
        <v>304</v>
      </c>
      <c r="L27" s="86">
        <v>1000</v>
      </c>
      <c r="M27" s="78"/>
      <c r="N27" s="78"/>
    </row>
    <row r="28" spans="1:14" ht="15" thickBot="1">
      <c r="A28" s="13" t="s">
        <v>176</v>
      </c>
      <c r="B28" s="6" t="s">
        <v>175</v>
      </c>
      <c r="C28" s="89"/>
      <c r="D28" s="6"/>
      <c r="E28" s="6"/>
      <c r="F28" s="6"/>
      <c r="G28" s="6"/>
      <c r="K28" s="79" t="s">
        <v>305</v>
      </c>
      <c r="L28" s="86">
        <v>10</v>
      </c>
      <c r="M28" s="78"/>
      <c r="N28" s="78"/>
    </row>
    <row r="29" spans="1:14" ht="17.399999999999999" thickBot="1">
      <c r="A29" s="58" t="s">
        <v>204</v>
      </c>
      <c r="B29" s="57" t="s">
        <v>176</v>
      </c>
      <c r="C29" s="57" t="s">
        <v>205</v>
      </c>
      <c r="D29" s="57" t="s">
        <v>202</v>
      </c>
      <c r="E29" s="57" t="s">
        <v>206</v>
      </c>
      <c r="F29" s="57" t="s">
        <v>234</v>
      </c>
      <c r="G29" s="57" t="s">
        <v>179</v>
      </c>
      <c r="H29" s="57" t="s">
        <v>180</v>
      </c>
      <c r="K29" s="79" t="s">
        <v>306</v>
      </c>
      <c r="L29" s="86">
        <v>75</v>
      </c>
      <c r="M29" s="78"/>
      <c r="N29" s="78"/>
    </row>
    <row r="30" spans="1:14" ht="15" thickBot="1">
      <c r="A30" s="24">
        <v>0</v>
      </c>
      <c r="B30" s="25" t="s">
        <v>181</v>
      </c>
      <c r="C30" s="26">
        <v>14500</v>
      </c>
      <c r="D30" s="26">
        <v>51000</v>
      </c>
      <c r="E30" s="27">
        <v>2</v>
      </c>
      <c r="F30" s="28">
        <f>D30*E30</f>
        <v>102000</v>
      </c>
      <c r="G30" s="29">
        <v>40000</v>
      </c>
      <c r="H30" s="28">
        <f>F30/G30</f>
        <v>2.5499999999999998</v>
      </c>
      <c r="K30" s="79" t="s">
        <v>307</v>
      </c>
      <c r="L30" s="86">
        <v>6000</v>
      </c>
      <c r="M30" s="83"/>
      <c r="N30" s="82"/>
    </row>
    <row r="31" spans="1:14" ht="15" thickBot="1">
      <c r="A31" s="30">
        <v>0</v>
      </c>
      <c r="B31" s="31" t="s">
        <v>182</v>
      </c>
      <c r="C31" s="32">
        <v>34400</v>
      </c>
      <c r="D31" s="32">
        <v>80000</v>
      </c>
      <c r="E31" s="33">
        <v>2</v>
      </c>
      <c r="F31" s="28">
        <f>D31*E31</f>
        <v>160000</v>
      </c>
      <c r="G31" s="34">
        <v>45000</v>
      </c>
      <c r="H31" s="35">
        <f>F31/G31</f>
        <v>3.5555555555555554</v>
      </c>
      <c r="K31" s="79" t="s">
        <v>308</v>
      </c>
      <c r="L31" s="112">
        <v>500</v>
      </c>
      <c r="M31" s="83"/>
      <c r="N31" s="82"/>
    </row>
    <row r="32" spans="1:14" ht="15" thickBot="1">
      <c r="A32" s="36">
        <v>1</v>
      </c>
      <c r="B32" s="88"/>
      <c r="C32" s="38"/>
      <c r="D32" s="39">
        <f>C32-C28</f>
        <v>0</v>
      </c>
      <c r="E32" s="40">
        <v>2</v>
      </c>
      <c r="F32" s="90">
        <f>D32*E32</f>
        <v>0</v>
      </c>
      <c r="G32" s="42"/>
      <c r="H32" s="41" t="e">
        <f>F32/G32</f>
        <v>#DIV/0!</v>
      </c>
      <c r="K32" s="79" t="s">
        <v>309</v>
      </c>
      <c r="L32" s="78"/>
      <c r="M32" s="113">
        <f>(L25-L28)*L23*L22*L21/1000</f>
        <v>4380</v>
      </c>
      <c r="N32" s="84">
        <f>M32*L24</f>
        <v>8760</v>
      </c>
    </row>
    <row r="33" spans="1:14" ht="15" thickBot="1">
      <c r="A33" s="36">
        <v>2</v>
      </c>
      <c r="B33" s="37"/>
      <c r="C33" s="38"/>
      <c r="D33" s="39">
        <f>C33-C32</f>
        <v>0</v>
      </c>
      <c r="E33" s="40">
        <v>2</v>
      </c>
      <c r="F33" s="90">
        <f t="shared" ref="F33:F51" si="5">D33*E33</f>
        <v>0</v>
      </c>
      <c r="G33" s="42"/>
      <c r="H33" s="41" t="e">
        <f>F33/G33</f>
        <v>#DIV/0!</v>
      </c>
      <c r="K33" s="80" t="s">
        <v>310</v>
      </c>
      <c r="L33" s="78"/>
      <c r="M33" s="83"/>
      <c r="N33" s="82">
        <f>(L26/L27-(L29/L30))*L21*L22*L23</f>
        <v>218.99999999999991</v>
      </c>
    </row>
    <row r="34" spans="1:14" ht="15" thickBot="1">
      <c r="A34" s="36">
        <v>3</v>
      </c>
      <c r="B34" s="37" t="s">
        <v>111</v>
      </c>
      <c r="C34" s="38" t="s">
        <v>111</v>
      </c>
      <c r="D34" s="39" t="e">
        <f>C34-C33</f>
        <v>#VALUE!</v>
      </c>
      <c r="E34" s="40">
        <v>2</v>
      </c>
      <c r="F34" s="90" t="e">
        <f t="shared" si="5"/>
        <v>#VALUE!</v>
      </c>
      <c r="G34" s="42"/>
      <c r="H34" s="41" t="e">
        <f t="shared" ref="H34:H51" si="6">F34/G34</f>
        <v>#VALUE!</v>
      </c>
      <c r="K34" s="80" t="s">
        <v>311</v>
      </c>
      <c r="L34" s="78"/>
      <c r="M34" s="83">
        <f>SUM(M32:M33)</f>
        <v>4380</v>
      </c>
      <c r="N34" s="82">
        <f>SUM(N32:N33)</f>
        <v>8979</v>
      </c>
    </row>
    <row r="35" spans="1:14" ht="15" thickBot="1">
      <c r="A35" s="36">
        <v>4</v>
      </c>
      <c r="B35" s="37" t="s">
        <v>111</v>
      </c>
      <c r="C35" s="38" t="s">
        <v>111</v>
      </c>
      <c r="D35" s="39" t="e">
        <f t="shared" ref="D35:D50" si="7">C35-C34</f>
        <v>#VALUE!</v>
      </c>
      <c r="E35" s="40">
        <v>2</v>
      </c>
      <c r="F35" s="90" t="e">
        <f t="shared" si="5"/>
        <v>#VALUE!</v>
      </c>
      <c r="G35" s="42"/>
      <c r="H35" s="41" t="e">
        <f t="shared" si="6"/>
        <v>#VALUE!</v>
      </c>
      <c r="K35" s="80" t="s">
        <v>312</v>
      </c>
      <c r="L35" s="78"/>
      <c r="M35" s="83"/>
      <c r="N35" s="114">
        <f>L31/N34</f>
        <v>5.5685488361732934E-2</v>
      </c>
    </row>
    <row r="36" spans="1:14" ht="15" thickBot="1">
      <c r="A36" s="36">
        <v>5</v>
      </c>
      <c r="B36" s="37" t="s">
        <v>111</v>
      </c>
      <c r="C36" s="38" t="s">
        <v>111</v>
      </c>
      <c r="D36" s="39" t="e">
        <f t="shared" si="7"/>
        <v>#VALUE!</v>
      </c>
      <c r="E36" s="40">
        <v>2</v>
      </c>
      <c r="F36" s="90" t="e">
        <f t="shared" si="5"/>
        <v>#VALUE!</v>
      </c>
      <c r="G36" s="42"/>
      <c r="H36" s="41" t="e">
        <f t="shared" si="6"/>
        <v>#VALUE!</v>
      </c>
    </row>
    <row r="37" spans="1:14" ht="15" thickBot="1">
      <c r="A37" s="36">
        <v>6</v>
      </c>
      <c r="B37" s="37" t="s">
        <v>111</v>
      </c>
      <c r="C37" s="38" t="s">
        <v>111</v>
      </c>
      <c r="D37" s="39" t="e">
        <f t="shared" si="7"/>
        <v>#VALUE!</v>
      </c>
      <c r="E37" s="40">
        <v>2</v>
      </c>
      <c r="F37" s="90" t="e">
        <f t="shared" si="5"/>
        <v>#VALUE!</v>
      </c>
      <c r="G37" s="42"/>
      <c r="H37" s="41" t="e">
        <f t="shared" si="6"/>
        <v>#VALUE!</v>
      </c>
      <c r="K37" s="116" t="s">
        <v>317</v>
      </c>
    </row>
    <row r="38" spans="1:14" ht="15" thickBot="1">
      <c r="A38" s="36">
        <v>7</v>
      </c>
      <c r="B38" s="37" t="s">
        <v>111</v>
      </c>
      <c r="C38" s="38" t="s">
        <v>111</v>
      </c>
      <c r="D38" s="39" t="e">
        <f t="shared" si="7"/>
        <v>#VALUE!</v>
      </c>
      <c r="E38" s="40">
        <v>2</v>
      </c>
      <c r="F38" s="90" t="e">
        <f t="shared" si="5"/>
        <v>#VALUE!</v>
      </c>
      <c r="G38" s="42"/>
      <c r="H38" s="41" t="e">
        <f t="shared" si="6"/>
        <v>#VALUE!</v>
      </c>
      <c r="K38" s="81" t="s">
        <v>185</v>
      </c>
      <c r="L38" s="81" t="s">
        <v>186</v>
      </c>
      <c r="M38" s="81" t="s">
        <v>298</v>
      </c>
      <c r="N38" s="81" t="s">
        <v>188</v>
      </c>
    </row>
    <row r="39" spans="1:14" ht="15" thickBot="1">
      <c r="A39" s="36">
        <v>8</v>
      </c>
      <c r="B39" s="37" t="s">
        <v>111</v>
      </c>
      <c r="C39" s="38" t="s">
        <v>111</v>
      </c>
      <c r="D39" s="39" t="e">
        <f t="shared" si="7"/>
        <v>#VALUE!</v>
      </c>
      <c r="E39" s="40">
        <v>2</v>
      </c>
      <c r="F39" s="90" t="e">
        <f t="shared" si="5"/>
        <v>#VALUE!</v>
      </c>
      <c r="G39" s="42"/>
      <c r="H39" s="41" t="e">
        <f t="shared" si="6"/>
        <v>#VALUE!</v>
      </c>
      <c r="K39" s="79" t="s">
        <v>192</v>
      </c>
      <c r="L39" s="86">
        <v>355</v>
      </c>
      <c r="M39" s="78"/>
      <c r="N39" s="78"/>
    </row>
    <row r="40" spans="1:14" ht="15" thickBot="1">
      <c r="A40" s="36">
        <v>9</v>
      </c>
      <c r="B40" s="37" t="s">
        <v>111</v>
      </c>
      <c r="C40" s="38" t="s">
        <v>111</v>
      </c>
      <c r="D40" s="39" t="e">
        <f t="shared" si="7"/>
        <v>#VALUE!</v>
      </c>
      <c r="E40" s="40">
        <v>2</v>
      </c>
      <c r="F40" s="90" t="e">
        <f t="shared" si="5"/>
        <v>#VALUE!</v>
      </c>
      <c r="G40" s="42"/>
      <c r="H40" s="41" t="e">
        <f t="shared" si="6"/>
        <v>#VALUE!</v>
      </c>
      <c r="K40" s="79" t="s">
        <v>299</v>
      </c>
      <c r="L40" s="86">
        <v>10</v>
      </c>
      <c r="M40" s="78"/>
      <c r="N40" s="78"/>
    </row>
    <row r="41" spans="1:14" ht="15" thickBot="1">
      <c r="A41" s="36">
        <v>10</v>
      </c>
      <c r="B41" s="37" t="s">
        <v>111</v>
      </c>
      <c r="C41" s="38" t="s">
        <v>111</v>
      </c>
      <c r="D41" s="39" t="e">
        <f t="shared" si="7"/>
        <v>#VALUE!</v>
      </c>
      <c r="E41" s="40">
        <v>2</v>
      </c>
      <c r="F41" s="90" t="e">
        <f t="shared" si="5"/>
        <v>#VALUE!</v>
      </c>
      <c r="G41" s="42"/>
      <c r="H41" s="41" t="e">
        <f t="shared" si="6"/>
        <v>#VALUE!</v>
      </c>
      <c r="K41" s="79" t="s">
        <v>300</v>
      </c>
      <c r="L41" s="86">
        <v>50</v>
      </c>
      <c r="M41" s="78"/>
      <c r="N41" s="78"/>
    </row>
    <row r="42" spans="1:14" ht="15" thickBot="1">
      <c r="A42" s="36">
        <v>11</v>
      </c>
      <c r="B42" s="37" t="s">
        <v>111</v>
      </c>
      <c r="C42" s="38" t="s">
        <v>111</v>
      </c>
      <c r="D42" s="39" t="e">
        <f t="shared" si="7"/>
        <v>#VALUE!</v>
      </c>
      <c r="E42" s="40">
        <v>2</v>
      </c>
      <c r="F42" s="90" t="e">
        <f t="shared" si="5"/>
        <v>#VALUE!</v>
      </c>
      <c r="G42" s="42"/>
      <c r="H42" s="41" t="e">
        <f t="shared" si="6"/>
        <v>#VALUE!</v>
      </c>
      <c r="K42" s="79" t="s">
        <v>301</v>
      </c>
      <c r="L42" s="86">
        <v>2</v>
      </c>
      <c r="M42" s="78"/>
      <c r="N42" s="78"/>
    </row>
    <row r="43" spans="1:14" ht="15" thickBot="1">
      <c r="A43" s="36">
        <v>12</v>
      </c>
      <c r="B43" s="37" t="s">
        <v>111</v>
      </c>
      <c r="C43" s="38" t="s">
        <v>111</v>
      </c>
      <c r="D43" s="39" t="e">
        <f t="shared" si="7"/>
        <v>#VALUE!</v>
      </c>
      <c r="E43" s="40">
        <v>2</v>
      </c>
      <c r="F43" s="90" t="e">
        <f t="shared" si="5"/>
        <v>#VALUE!</v>
      </c>
      <c r="G43" s="42"/>
      <c r="H43" s="41" t="e">
        <f t="shared" si="6"/>
        <v>#VALUE!</v>
      </c>
      <c r="K43" s="79" t="s">
        <v>302</v>
      </c>
      <c r="L43" s="86">
        <v>20</v>
      </c>
      <c r="M43" s="78"/>
      <c r="N43" s="78"/>
    </row>
    <row r="44" spans="1:14" ht="15" thickBot="1">
      <c r="A44" s="36">
        <v>13</v>
      </c>
      <c r="B44" s="37" t="s">
        <v>111</v>
      </c>
      <c r="C44" s="38" t="s">
        <v>111</v>
      </c>
      <c r="D44" s="39" t="e">
        <f t="shared" si="7"/>
        <v>#VALUE!</v>
      </c>
      <c r="E44" s="40">
        <v>2</v>
      </c>
      <c r="F44" s="90" t="e">
        <f t="shared" si="5"/>
        <v>#VALUE!</v>
      </c>
      <c r="G44" s="42"/>
      <c r="H44" s="41" t="e">
        <f t="shared" si="6"/>
        <v>#VALUE!</v>
      </c>
      <c r="K44" s="79" t="s">
        <v>318</v>
      </c>
      <c r="L44" s="86">
        <v>0.6</v>
      </c>
      <c r="M44" s="78"/>
      <c r="N44" s="78"/>
    </row>
    <row r="45" spans="1:14" ht="15" thickBot="1">
      <c r="A45" s="36">
        <v>14</v>
      </c>
      <c r="B45" s="37" t="s">
        <v>111</v>
      </c>
      <c r="C45" s="38" t="s">
        <v>111</v>
      </c>
      <c r="D45" s="39" t="e">
        <f t="shared" si="7"/>
        <v>#VALUE!</v>
      </c>
      <c r="E45" s="40">
        <v>2</v>
      </c>
      <c r="F45" s="90" t="e">
        <f t="shared" si="5"/>
        <v>#VALUE!</v>
      </c>
      <c r="G45" s="42"/>
      <c r="H45" s="41" t="e">
        <f t="shared" si="6"/>
        <v>#VALUE!</v>
      </c>
      <c r="K45" s="79" t="s">
        <v>319</v>
      </c>
      <c r="L45" s="86">
        <v>5000</v>
      </c>
      <c r="M45" s="78"/>
      <c r="N45" s="78"/>
    </row>
    <row r="46" spans="1:14" ht="15" thickBot="1">
      <c r="A46" s="36">
        <v>15</v>
      </c>
      <c r="B46" s="37" t="s">
        <v>111</v>
      </c>
      <c r="C46" s="38" t="s">
        <v>111</v>
      </c>
      <c r="D46" s="39" t="e">
        <f t="shared" si="7"/>
        <v>#VALUE!</v>
      </c>
      <c r="E46" s="40">
        <v>2</v>
      </c>
      <c r="F46" s="90" t="e">
        <f t="shared" si="5"/>
        <v>#VALUE!</v>
      </c>
      <c r="G46" s="42"/>
      <c r="H46" s="41" t="e">
        <f t="shared" si="6"/>
        <v>#VALUE!</v>
      </c>
      <c r="K46" s="79" t="s">
        <v>320</v>
      </c>
      <c r="L46" s="112">
        <v>5000</v>
      </c>
      <c r="M46" s="83"/>
      <c r="N46" s="82"/>
    </row>
    <row r="47" spans="1:14" ht="15" thickBot="1">
      <c r="A47" s="36">
        <v>16</v>
      </c>
      <c r="B47" s="37" t="s">
        <v>111</v>
      </c>
      <c r="C47" s="38" t="s">
        <v>111</v>
      </c>
      <c r="D47" s="39" t="e">
        <f t="shared" si="7"/>
        <v>#VALUE!</v>
      </c>
      <c r="E47" s="40">
        <v>2</v>
      </c>
      <c r="F47" s="90" t="e">
        <f t="shared" si="5"/>
        <v>#VALUE!</v>
      </c>
      <c r="G47" s="42"/>
      <c r="H47" s="41" t="e">
        <f t="shared" si="6"/>
        <v>#VALUE!</v>
      </c>
      <c r="K47" s="79" t="s">
        <v>309</v>
      </c>
      <c r="L47" s="78"/>
      <c r="M47" s="113">
        <f>((L39*L40*L41*L43)/1000)*L44</f>
        <v>2130</v>
      </c>
      <c r="N47" s="84">
        <f>M47*L42</f>
        <v>4260</v>
      </c>
    </row>
    <row r="48" spans="1:14" ht="15" thickBot="1">
      <c r="A48" s="36">
        <v>17</v>
      </c>
      <c r="B48" s="37" t="s">
        <v>111</v>
      </c>
      <c r="C48" s="38" t="s">
        <v>111</v>
      </c>
      <c r="D48" s="39" t="e">
        <f t="shared" si="7"/>
        <v>#VALUE!</v>
      </c>
      <c r="E48" s="40">
        <v>2</v>
      </c>
      <c r="F48" s="90" t="e">
        <f t="shared" si="5"/>
        <v>#VALUE!</v>
      </c>
      <c r="G48" s="42"/>
      <c r="H48" s="41" t="e">
        <f t="shared" si="6"/>
        <v>#VALUE!</v>
      </c>
      <c r="K48" s="80" t="s">
        <v>321</v>
      </c>
      <c r="L48" s="78"/>
      <c r="M48" s="83"/>
      <c r="N48" s="114">
        <f>(L45+L46)/N47</f>
        <v>2.347417840375587</v>
      </c>
    </row>
    <row r="49" spans="1:14" ht="15" thickBot="1">
      <c r="A49" s="36">
        <v>18</v>
      </c>
      <c r="B49" s="37" t="s">
        <v>111</v>
      </c>
      <c r="C49" s="38" t="s">
        <v>111</v>
      </c>
      <c r="D49" s="39" t="e">
        <f t="shared" si="7"/>
        <v>#VALUE!</v>
      </c>
      <c r="E49" s="40">
        <v>2</v>
      </c>
      <c r="F49" s="90" t="e">
        <f t="shared" si="5"/>
        <v>#VALUE!</v>
      </c>
      <c r="G49" s="42"/>
      <c r="H49" s="41" t="e">
        <f t="shared" si="6"/>
        <v>#VALUE!</v>
      </c>
      <c r="K49" s="80" t="s">
        <v>322</v>
      </c>
      <c r="L49" s="78"/>
      <c r="M49" s="83"/>
      <c r="N49" s="114">
        <f>N47*10-L45-L46</f>
        <v>32600</v>
      </c>
    </row>
    <row r="50" spans="1:14" ht="15" thickBot="1">
      <c r="A50" s="36">
        <v>19</v>
      </c>
      <c r="B50" s="37" t="s">
        <v>111</v>
      </c>
      <c r="C50" s="38" t="s">
        <v>111</v>
      </c>
      <c r="D50" s="39" t="e">
        <f t="shared" si="7"/>
        <v>#VALUE!</v>
      </c>
      <c r="E50" s="40">
        <v>2</v>
      </c>
      <c r="F50" s="90" t="e">
        <f t="shared" si="5"/>
        <v>#VALUE!</v>
      </c>
      <c r="G50" s="42"/>
      <c r="H50" s="41" t="e">
        <f t="shared" si="6"/>
        <v>#VALUE!</v>
      </c>
    </row>
    <row r="51" spans="1:14" ht="15" thickBot="1">
      <c r="A51" s="36">
        <v>20</v>
      </c>
      <c r="B51" s="37"/>
      <c r="C51" s="38"/>
      <c r="D51" s="39" t="e">
        <f>C51-C50</f>
        <v>#VALUE!</v>
      </c>
      <c r="E51" s="40">
        <v>2</v>
      </c>
      <c r="F51" s="90" t="e">
        <f t="shared" si="5"/>
        <v>#VALUE!</v>
      </c>
      <c r="G51" s="42"/>
      <c r="H51" s="41" t="e">
        <f t="shared" si="6"/>
        <v>#VALUE!</v>
      </c>
    </row>
    <row r="52" spans="1:14">
      <c r="A52" s="36" t="s">
        <v>183</v>
      </c>
      <c r="B52" s="43" t="s">
        <v>111</v>
      </c>
      <c r="C52" s="44" t="s">
        <v>111</v>
      </c>
      <c r="D52" s="39" t="e">
        <f>SUM(D32:D51)</f>
        <v>#VALUE!</v>
      </c>
      <c r="E52" s="45"/>
      <c r="F52" s="90" t="e">
        <f>AVERAGE(F32:F50)</f>
        <v>#VALUE!</v>
      </c>
      <c r="G52" s="46" t="e">
        <f>AVERAGE(G32:G51)</f>
        <v>#DIV/0!</v>
      </c>
      <c r="H52" s="41" t="e">
        <f>AVERAGE(H33:H51)</f>
        <v>#DIV/0!</v>
      </c>
    </row>
  </sheetData>
  <customSheetViews>
    <customSheetView guid="{507F482F-13C0-4805-AED4-AEDBC347912B}" showPageBreaks="1">
      <selection activeCell="B6" sqref="B6"/>
      <rowBreaks count="1" manualBreakCount="1">
        <brk id="26" max="16383" man="1"/>
      </rowBreaks>
      <pageMargins left="0.7" right="0.7" top="0.75" bottom="0.75" header="0.3" footer="0.3"/>
      <pageSetup paperSize="9" orientation="portrait" r:id="rId1"/>
      <headerFooter>
        <oddHeader>&amp;C7. Energiforbrug</oddHeader>
        <oddFooter>Side &amp;P af &amp;N</oddFooter>
      </headerFooter>
    </customSheetView>
    <customSheetView guid="{00A825A0-F9D9-45CB-B60E-5152BA520B9A}">
      <selection activeCell="B6" sqref="B6"/>
      <rowBreaks count="1" manualBreakCount="1">
        <brk id="26" max="16383" man="1"/>
      </rowBreaks>
      <pageMargins left="0.7" right="0.7" top="0.75" bottom="0.75" header="0.3" footer="0.3"/>
      <pageSetup paperSize="9" orientation="portrait" r:id="rId2"/>
      <headerFooter>
        <oddHeader>&amp;C7. Energiforbrug</oddHeader>
        <oddFooter>Side &amp;P af &amp;N</oddFooter>
      </headerFooter>
    </customSheetView>
  </customSheetViews>
  <pageMargins left="0.7" right="0.7" top="0.75" bottom="0.75" header="0.3" footer="0.3"/>
  <pageSetup paperSize="9" orientation="portrait" r:id="rId3"/>
  <headerFooter>
    <oddHeader>&amp;C7. Energiforbrug</oddHeader>
    <oddFooter>Side &amp;P af &amp;N</oddFooter>
  </headerFooter>
  <rowBreaks count="1" manualBreakCount="1">
    <brk id="26" max="16383" man="1"/>
  </rowBreaks>
</worksheet>
</file>

<file path=xl/worksheets/sheet9.xml><?xml version="1.0" encoding="utf-8"?>
<worksheet xmlns="http://schemas.openxmlformats.org/spreadsheetml/2006/main" xmlns:r="http://schemas.openxmlformats.org/officeDocument/2006/relationships">
  <sheetPr>
    <tabColor rgb="FF0070C0"/>
  </sheetPr>
  <dimension ref="A1:F24"/>
  <sheetViews>
    <sheetView zoomScaleNormal="100" workbookViewId="0">
      <selection activeCell="B6" sqref="B6"/>
    </sheetView>
  </sheetViews>
  <sheetFormatPr defaultRowHeight="14.4"/>
  <cols>
    <col min="2" max="2" width="11.77734375" customWidth="1"/>
    <col min="3" max="3" width="15.77734375" customWidth="1"/>
    <col min="4" max="4" width="15.44140625" customWidth="1"/>
    <col min="5" max="5" width="11" customWidth="1"/>
  </cols>
  <sheetData>
    <row r="1" spans="1:6">
      <c r="A1" s="13" t="s">
        <v>184</v>
      </c>
      <c r="B1" s="7" t="s">
        <v>210</v>
      </c>
      <c r="C1" s="61">
        <v>40909</v>
      </c>
      <c r="D1" s="6"/>
      <c r="E1" s="59"/>
      <c r="F1" s="6"/>
    </row>
    <row r="2" spans="1:6" ht="16.8">
      <c r="A2" s="47"/>
      <c r="B2" s="47" t="s">
        <v>166</v>
      </c>
      <c r="C2" s="47" t="s">
        <v>207</v>
      </c>
      <c r="D2" s="47" t="s">
        <v>208</v>
      </c>
      <c r="E2" s="47" t="s">
        <v>169</v>
      </c>
      <c r="F2" s="47" t="s">
        <v>209</v>
      </c>
    </row>
    <row r="3" spans="1:6">
      <c r="A3" s="14">
        <v>0</v>
      </c>
      <c r="B3" s="15">
        <v>40909</v>
      </c>
      <c r="C3" s="16">
        <v>12000</v>
      </c>
      <c r="D3" s="16">
        <v>155000</v>
      </c>
      <c r="E3" s="16">
        <v>30</v>
      </c>
      <c r="F3" s="62">
        <f>C3/D3</f>
        <v>7.7419354838709681E-2</v>
      </c>
    </row>
    <row r="4" spans="1:6">
      <c r="A4" s="14">
        <v>0</v>
      </c>
      <c r="B4" s="15">
        <v>40969</v>
      </c>
      <c r="C4" s="16">
        <v>15000</v>
      </c>
      <c r="D4" s="16">
        <v>300000</v>
      </c>
      <c r="E4" s="16">
        <f>B4-B3</f>
        <v>60</v>
      </c>
      <c r="F4" s="62">
        <f>C4/D4</f>
        <v>0.05</v>
      </c>
    </row>
    <row r="5" spans="1:6">
      <c r="A5" s="18">
        <v>1</v>
      </c>
      <c r="B5" s="19"/>
      <c r="C5" s="20"/>
      <c r="D5" s="60"/>
      <c r="E5" s="22">
        <f>B5-C1</f>
        <v>-40909</v>
      </c>
      <c r="F5" s="63" t="e">
        <f>C5/D5</f>
        <v>#DIV/0!</v>
      </c>
    </row>
    <row r="6" spans="1:6">
      <c r="A6" s="18">
        <v>2</v>
      </c>
      <c r="B6" s="238"/>
      <c r="C6" s="20"/>
      <c r="D6" s="60"/>
      <c r="E6" s="22">
        <f>B6-B5</f>
        <v>0</v>
      </c>
      <c r="F6" s="63" t="e">
        <f t="shared" ref="F6:F23" si="0">C6/D6</f>
        <v>#DIV/0!</v>
      </c>
    </row>
    <row r="7" spans="1:6">
      <c r="A7" s="18">
        <v>3</v>
      </c>
      <c r="B7" s="19" t="s">
        <v>111</v>
      </c>
      <c r="C7" s="20" t="s">
        <v>111</v>
      </c>
      <c r="D7" s="60"/>
      <c r="E7" s="22" t="e">
        <f t="shared" ref="E7:E23" si="1">B7-B6</f>
        <v>#VALUE!</v>
      </c>
      <c r="F7" s="63" t="e">
        <f t="shared" si="0"/>
        <v>#VALUE!</v>
      </c>
    </row>
    <row r="8" spans="1:6">
      <c r="A8" s="18">
        <v>4</v>
      </c>
      <c r="B8" s="19" t="s">
        <v>111</v>
      </c>
      <c r="C8" s="20" t="s">
        <v>111</v>
      </c>
      <c r="D8" s="60"/>
      <c r="E8" s="22" t="e">
        <f t="shared" si="1"/>
        <v>#VALUE!</v>
      </c>
      <c r="F8" s="63" t="e">
        <f t="shared" si="0"/>
        <v>#VALUE!</v>
      </c>
    </row>
    <row r="9" spans="1:6">
      <c r="A9" s="18">
        <v>5</v>
      </c>
      <c r="B9" s="19" t="s">
        <v>111</v>
      </c>
      <c r="C9" s="20" t="s">
        <v>111</v>
      </c>
      <c r="D9" s="60"/>
      <c r="E9" s="22" t="e">
        <f t="shared" si="1"/>
        <v>#VALUE!</v>
      </c>
      <c r="F9" s="63" t="e">
        <f t="shared" si="0"/>
        <v>#VALUE!</v>
      </c>
    </row>
    <row r="10" spans="1:6">
      <c r="A10" s="18">
        <v>6</v>
      </c>
      <c r="B10" s="19" t="s">
        <v>111</v>
      </c>
      <c r="C10" s="20" t="s">
        <v>111</v>
      </c>
      <c r="D10" s="60"/>
      <c r="E10" s="22" t="e">
        <f t="shared" si="1"/>
        <v>#VALUE!</v>
      </c>
      <c r="F10" s="63" t="e">
        <f t="shared" si="0"/>
        <v>#VALUE!</v>
      </c>
    </row>
    <row r="11" spans="1:6">
      <c r="A11" s="18">
        <v>7</v>
      </c>
      <c r="B11" s="19" t="s">
        <v>111</v>
      </c>
      <c r="C11" s="20" t="s">
        <v>111</v>
      </c>
      <c r="D11" s="60"/>
      <c r="E11" s="22" t="e">
        <f t="shared" si="1"/>
        <v>#VALUE!</v>
      </c>
      <c r="F11" s="63" t="e">
        <f t="shared" si="0"/>
        <v>#VALUE!</v>
      </c>
    </row>
    <row r="12" spans="1:6">
      <c r="A12" s="18">
        <v>8</v>
      </c>
      <c r="B12" s="19" t="s">
        <v>111</v>
      </c>
      <c r="C12" s="20" t="s">
        <v>111</v>
      </c>
      <c r="D12" s="60"/>
      <c r="E12" s="22" t="e">
        <f t="shared" si="1"/>
        <v>#VALUE!</v>
      </c>
      <c r="F12" s="63" t="e">
        <f t="shared" si="0"/>
        <v>#VALUE!</v>
      </c>
    </row>
    <row r="13" spans="1:6">
      <c r="A13" s="18">
        <v>9</v>
      </c>
      <c r="B13" s="19" t="s">
        <v>111</v>
      </c>
      <c r="C13" s="20" t="s">
        <v>111</v>
      </c>
      <c r="D13" s="60"/>
      <c r="E13" s="22" t="e">
        <f t="shared" si="1"/>
        <v>#VALUE!</v>
      </c>
      <c r="F13" s="63" t="e">
        <f t="shared" si="0"/>
        <v>#VALUE!</v>
      </c>
    </row>
    <row r="14" spans="1:6">
      <c r="A14" s="18">
        <v>10</v>
      </c>
      <c r="B14" s="19" t="s">
        <v>111</v>
      </c>
      <c r="C14" s="20" t="s">
        <v>111</v>
      </c>
      <c r="D14" s="60"/>
      <c r="E14" s="22" t="e">
        <f t="shared" si="1"/>
        <v>#VALUE!</v>
      </c>
      <c r="F14" s="63" t="e">
        <f t="shared" si="0"/>
        <v>#VALUE!</v>
      </c>
    </row>
    <row r="15" spans="1:6">
      <c r="A15" s="18">
        <v>11</v>
      </c>
      <c r="B15" s="19" t="s">
        <v>111</v>
      </c>
      <c r="C15" s="20" t="s">
        <v>111</v>
      </c>
      <c r="D15" s="60"/>
      <c r="E15" s="22" t="e">
        <f t="shared" si="1"/>
        <v>#VALUE!</v>
      </c>
      <c r="F15" s="63" t="e">
        <f t="shared" si="0"/>
        <v>#VALUE!</v>
      </c>
    </row>
    <row r="16" spans="1:6">
      <c r="A16" s="18">
        <v>13</v>
      </c>
      <c r="B16" s="19" t="s">
        <v>111</v>
      </c>
      <c r="C16" s="20" t="s">
        <v>111</v>
      </c>
      <c r="D16" s="60"/>
      <c r="E16" s="22" t="e">
        <f t="shared" si="1"/>
        <v>#VALUE!</v>
      </c>
      <c r="F16" s="63" t="e">
        <f t="shared" si="0"/>
        <v>#VALUE!</v>
      </c>
    </row>
    <row r="17" spans="1:6">
      <c r="A17" s="18">
        <v>14</v>
      </c>
      <c r="B17" s="19" t="s">
        <v>111</v>
      </c>
      <c r="C17" s="20" t="s">
        <v>111</v>
      </c>
      <c r="D17" s="60"/>
      <c r="E17" s="22" t="e">
        <f t="shared" si="1"/>
        <v>#VALUE!</v>
      </c>
      <c r="F17" s="63" t="e">
        <f t="shared" si="0"/>
        <v>#VALUE!</v>
      </c>
    </row>
    <row r="18" spans="1:6">
      <c r="A18" s="18">
        <v>15</v>
      </c>
      <c r="B18" s="19" t="s">
        <v>111</v>
      </c>
      <c r="C18" s="20" t="s">
        <v>111</v>
      </c>
      <c r="D18" s="60"/>
      <c r="E18" s="22" t="e">
        <f t="shared" si="1"/>
        <v>#VALUE!</v>
      </c>
      <c r="F18" s="63" t="e">
        <f t="shared" si="0"/>
        <v>#VALUE!</v>
      </c>
    </row>
    <row r="19" spans="1:6">
      <c r="A19" s="18">
        <v>16</v>
      </c>
      <c r="B19" s="19" t="s">
        <v>111</v>
      </c>
      <c r="C19" s="20" t="s">
        <v>111</v>
      </c>
      <c r="D19" s="60"/>
      <c r="E19" s="22" t="e">
        <f t="shared" si="1"/>
        <v>#VALUE!</v>
      </c>
      <c r="F19" s="63" t="e">
        <f t="shared" si="0"/>
        <v>#VALUE!</v>
      </c>
    </row>
    <row r="20" spans="1:6">
      <c r="A20" s="18">
        <v>17</v>
      </c>
      <c r="B20" s="19" t="s">
        <v>111</v>
      </c>
      <c r="C20" s="20" t="s">
        <v>111</v>
      </c>
      <c r="D20" s="60"/>
      <c r="E20" s="22" t="e">
        <f t="shared" si="1"/>
        <v>#VALUE!</v>
      </c>
      <c r="F20" s="63" t="e">
        <f t="shared" si="0"/>
        <v>#VALUE!</v>
      </c>
    </row>
    <row r="21" spans="1:6">
      <c r="A21" s="18">
        <v>18</v>
      </c>
      <c r="B21" s="19" t="s">
        <v>111</v>
      </c>
      <c r="C21" s="20" t="s">
        <v>111</v>
      </c>
      <c r="D21" s="60"/>
      <c r="E21" s="22" t="e">
        <f t="shared" si="1"/>
        <v>#VALUE!</v>
      </c>
      <c r="F21" s="63" t="e">
        <f t="shared" si="0"/>
        <v>#VALUE!</v>
      </c>
    </row>
    <row r="22" spans="1:6">
      <c r="A22" s="18">
        <v>19</v>
      </c>
      <c r="B22" s="19" t="s">
        <v>111</v>
      </c>
      <c r="C22" s="20" t="s">
        <v>111</v>
      </c>
      <c r="D22" s="60"/>
      <c r="E22" s="22" t="e">
        <f t="shared" si="1"/>
        <v>#VALUE!</v>
      </c>
      <c r="F22" s="63" t="e">
        <f t="shared" si="0"/>
        <v>#VALUE!</v>
      </c>
    </row>
    <row r="23" spans="1:6">
      <c r="A23" s="18">
        <v>20</v>
      </c>
      <c r="B23" s="19" t="s">
        <v>111</v>
      </c>
      <c r="C23" s="20" t="s">
        <v>111</v>
      </c>
      <c r="D23" s="60"/>
      <c r="E23" s="22" t="e">
        <f t="shared" si="1"/>
        <v>#VALUE!</v>
      </c>
      <c r="F23" s="63" t="e">
        <f t="shared" si="0"/>
        <v>#VALUE!</v>
      </c>
    </row>
    <row r="24" spans="1:6">
      <c r="A24" s="18"/>
      <c r="B24" s="19"/>
      <c r="C24" s="20"/>
      <c r="D24" s="60"/>
      <c r="E24" s="22"/>
      <c r="F24" s="22"/>
    </row>
  </sheetData>
  <customSheetViews>
    <customSheetView guid="{507F482F-13C0-4805-AED4-AEDBC347912B}" showPageBreaks="1">
      <selection activeCell="B6" sqref="B6"/>
      <pageMargins left="0.7" right="0.7" top="0.75" bottom="0.75" header="0.3" footer="0.3"/>
      <pageSetup paperSize="9" orientation="portrait" r:id="rId1"/>
      <headerFooter>
        <oddHeader>&amp;C8. Økologiprocent</oddHeader>
        <oddFooter>Side &amp;P af &amp;N</oddFooter>
      </headerFooter>
    </customSheetView>
    <customSheetView guid="{00A825A0-F9D9-45CB-B60E-5152BA520B9A}">
      <selection activeCell="B6" sqref="B6"/>
      <pageMargins left="0.7" right="0.7" top="0.75" bottom="0.75" header="0.3" footer="0.3"/>
      <pageSetup paperSize="9" orientation="portrait" r:id="rId2"/>
      <headerFooter>
        <oddHeader>&amp;C8. Økologiprocent</oddHeader>
        <oddFooter>Side &amp;P af &amp;N</oddFooter>
      </headerFooter>
    </customSheetView>
  </customSheetViews>
  <pageMargins left="0.7" right="0.7" top="0.75" bottom="0.75" header="0.3" footer="0.3"/>
  <pageSetup paperSize="9" orientation="portrait" r:id="rId3"/>
  <headerFooter>
    <oddHeader>&amp;C8. Økologiprocent</oddHeader>
    <oddFoote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11</vt:i4>
      </vt:variant>
    </vt:vector>
  </HeadingPairs>
  <TitlesOfParts>
    <vt:vector size="11" baseType="lpstr">
      <vt:lpstr>A. Virksomhedsdata</vt:lpstr>
      <vt:lpstr>B. Kriterier 2022</vt:lpstr>
      <vt:lpstr>C. Introduktion</vt:lpstr>
      <vt:lpstr>1.Miljøledelse</vt:lpstr>
      <vt:lpstr>4.Vandforbrug</vt:lpstr>
      <vt:lpstr>5. Rengøring</vt:lpstr>
      <vt:lpstr>6.Affaldsplan</vt:lpstr>
      <vt:lpstr>7.Energiforbrug</vt:lpstr>
      <vt:lpstr>8. Økologiprocent</vt:lpstr>
      <vt:lpstr>Ændringer i 2022</vt:lpstr>
      <vt:lpstr>Ark1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Mikal Holt Jensen</dc:creator>
  <cp:lastModifiedBy>Mikal Holt Jensen</cp:lastModifiedBy>
  <cp:lastPrinted>2021-10-11T10:38:14Z</cp:lastPrinted>
  <dcterms:created xsi:type="dcterms:W3CDTF">2011-09-26T07:33:02Z</dcterms:created>
  <dcterms:modified xsi:type="dcterms:W3CDTF">2022-01-11T12:54:55Z</dcterms:modified>
</cp:coreProperties>
</file>